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599" activeTab="2"/>
  </bookViews>
  <sheets>
    <sheet name="Прил.1" sheetId="1" r:id="rId1"/>
    <sheet name="Прил.24" sheetId="2" r:id="rId2"/>
    <sheet name="Прил.25" sheetId="3" r:id="rId3"/>
  </sheets>
  <definedNames>
    <definedName name="_xlnm.Print_Titles" localSheetId="0">'Прил.1'!$9:$10</definedName>
    <definedName name="_xlnm.Print_Titles" localSheetId="1">'Прил.24'!$10:$13</definedName>
    <definedName name="_xlnm.Print_Titles" localSheetId="2">'Прил.25'!$9:$12</definedName>
    <definedName name="_xlnm.Print_Area" localSheetId="2">'Прил.25'!$A$1:$H$213</definedName>
  </definedNames>
  <calcPr fullCalcOnLoad="1"/>
</workbook>
</file>

<file path=xl/sharedStrings.xml><?xml version="1.0" encoding="utf-8"?>
<sst xmlns="http://schemas.openxmlformats.org/spreadsheetml/2006/main" count="516" uniqueCount="333">
  <si>
    <t>наименование</t>
  </si>
  <si>
    <t>показателей</t>
  </si>
  <si>
    <t>РАСХОДЫ</t>
  </si>
  <si>
    <t>Правоохранительная деят-ть</t>
  </si>
  <si>
    <t>Пром-ть,энергетика и стр-во</t>
  </si>
  <si>
    <t>Расходы земельного налога</t>
  </si>
  <si>
    <t>Транспорт</t>
  </si>
  <si>
    <t>Предупр.и ликв.последствий ЧС</t>
  </si>
  <si>
    <t>Образование</t>
  </si>
  <si>
    <t>Культура и искусство</t>
  </si>
  <si>
    <t>Периодическая печать</t>
  </si>
  <si>
    <t>Здравоохранение и ФиС</t>
  </si>
  <si>
    <t xml:space="preserve">здравоохранение </t>
  </si>
  <si>
    <t>Социальная политика</t>
  </si>
  <si>
    <t>Молодежная политика</t>
  </si>
  <si>
    <t>Прочие расходы</t>
  </si>
  <si>
    <t>фонд непредвиденных расходов</t>
  </si>
  <si>
    <t>совет ветеранов</t>
  </si>
  <si>
    <t>общество инвалидов</t>
  </si>
  <si>
    <t xml:space="preserve">10% сбор администраций рынков </t>
  </si>
  <si>
    <t>за право торговли</t>
  </si>
  <si>
    <t>военкомат</t>
  </si>
  <si>
    <t>ИТОГО РАСХОДОВ</t>
  </si>
  <si>
    <t>возврат кредитов</t>
  </si>
  <si>
    <t>прокладка реструктур.каб.сети</t>
  </si>
  <si>
    <t>проценты по кредитам</t>
  </si>
  <si>
    <t>программа малого предприн.</t>
  </si>
  <si>
    <t>Парк-Авто</t>
  </si>
  <si>
    <t>Моб.подготовка</t>
  </si>
  <si>
    <t>Выборы</t>
  </si>
  <si>
    <t>Обесп.деят-ти к-та мун.имущ.</t>
  </si>
  <si>
    <t>Поддержка налог.инспекции</t>
  </si>
  <si>
    <t>Поддержка налог.полиции</t>
  </si>
  <si>
    <t>Переход на казнач.исп.бюджета</t>
  </si>
  <si>
    <t>Целевой бюджетный фонд</t>
  </si>
  <si>
    <t>Прочие мероприятия</t>
  </si>
  <si>
    <t>1.10.01г</t>
  </si>
  <si>
    <t>Исполнение</t>
  </si>
  <si>
    <t>2001 года</t>
  </si>
  <si>
    <t>Утверждено</t>
  </si>
  <si>
    <t>на 2001 г.</t>
  </si>
  <si>
    <t>Долг на</t>
  </si>
  <si>
    <t>Культура</t>
  </si>
  <si>
    <t>текущ.расх.</t>
  </si>
  <si>
    <t>ВСЕГО</t>
  </si>
  <si>
    <t>УКС</t>
  </si>
  <si>
    <t>по главным распорядителям, распорядителям и</t>
  </si>
  <si>
    <t>Раздел</t>
  </si>
  <si>
    <t>Мэрия</t>
  </si>
  <si>
    <t xml:space="preserve">              пр-ть,энергетика и строительство</t>
  </si>
  <si>
    <t xml:space="preserve">              образование</t>
  </si>
  <si>
    <t xml:space="preserve">              культура</t>
  </si>
  <si>
    <t xml:space="preserve">               прокладка реструктур.каб.сети</t>
  </si>
  <si>
    <t xml:space="preserve">               обеспеч.деят-ти пресс-центра</t>
  </si>
  <si>
    <t>Городская избирательная комиссия</t>
  </si>
  <si>
    <t xml:space="preserve">              выборы</t>
  </si>
  <si>
    <t>Городской Совет депутатов</t>
  </si>
  <si>
    <t>Комитет по финансам и контролю</t>
  </si>
  <si>
    <t>3000</t>
  </si>
  <si>
    <t xml:space="preserve">               резервные фонды</t>
  </si>
  <si>
    <t>Мед.вытрезвитель №1</t>
  </si>
  <si>
    <t>Мед.вытрезвитель №2</t>
  </si>
  <si>
    <t>Спец.приемник УВД</t>
  </si>
  <si>
    <t>Межрайонный отдел милиции</t>
  </si>
  <si>
    <t>ГОБ ДПС ГИБДД</t>
  </si>
  <si>
    <t>УГ противопожарной службы</t>
  </si>
  <si>
    <t>Комитет по земельныи ресурсам</t>
  </si>
  <si>
    <t>МП ТТУ</t>
  </si>
  <si>
    <t>МГ ПАТП</t>
  </si>
  <si>
    <t xml:space="preserve">             Транспорт</t>
  </si>
  <si>
    <t xml:space="preserve">              пром-ть, энергетика и строительство</t>
  </si>
  <si>
    <t xml:space="preserve">              жилищно-коммунальное хозяйство</t>
  </si>
  <si>
    <t xml:space="preserve">              прокладка реструктур.каб.сети</t>
  </si>
  <si>
    <t>МП "Водоканал"</t>
  </si>
  <si>
    <t>МП"К-дтеплосеть"</t>
  </si>
  <si>
    <t>Спец УКС</t>
  </si>
  <si>
    <t xml:space="preserve">             пром-ть, энергетика и строительство</t>
  </si>
  <si>
    <t xml:space="preserve">             кап.стр-во объектов коммунального назначения</t>
  </si>
  <si>
    <t xml:space="preserve">             перевод котельной Окт.р-на на газ</t>
  </si>
  <si>
    <t xml:space="preserve"> в т.ч. - жилищное строительство</t>
  </si>
  <si>
    <t xml:space="preserve">             образование</t>
  </si>
  <si>
    <t xml:space="preserve">Управление по ГО и ЧС </t>
  </si>
  <si>
    <t>Управление образования</t>
  </si>
  <si>
    <t>Отдел культуры и искусства</t>
  </si>
  <si>
    <t xml:space="preserve">              музыкальные школы</t>
  </si>
  <si>
    <t>Управление здравоохранения</t>
  </si>
  <si>
    <t xml:space="preserve">              здравоохранение</t>
  </si>
  <si>
    <t xml:space="preserve">              переподг.и повыш.квалиф. работников здравоохр.</t>
  </si>
  <si>
    <t>Отдел физкультуры и спорта</t>
  </si>
  <si>
    <t xml:space="preserve">              физ.культура и спорт</t>
  </si>
  <si>
    <t xml:space="preserve">Управление труда  и соцразвития </t>
  </si>
  <si>
    <t xml:space="preserve">               питание детей до 2-х лет из малообеспеч.семей</t>
  </si>
  <si>
    <t>Отдел молодежи</t>
  </si>
  <si>
    <t xml:space="preserve">              молодежная политика </t>
  </si>
  <si>
    <t xml:space="preserve">              обесп.деят-ти к-та мун.имущ.</t>
  </si>
  <si>
    <t>Обслуживание гос.долга</t>
  </si>
  <si>
    <t>Банки(Погашение и % по кредит.договорам)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</si>
  <si>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</si>
  <si>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</si>
  <si>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</si>
  <si>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</si>
  <si>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</si>
  <si>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</si>
  <si>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</si>
  <si>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</si>
  <si>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в том числе</t>
  </si>
  <si>
    <t xml:space="preserve"> за 9 месев</t>
  </si>
  <si>
    <t>Правоохранит.орг.</t>
  </si>
  <si>
    <t>ЖКХ</t>
  </si>
  <si>
    <t>Соц.политика</t>
  </si>
  <si>
    <t xml:space="preserve">Прочие </t>
  </si>
  <si>
    <t>Пр-ть,стр-во</t>
  </si>
  <si>
    <t>Комитет муниципального имущества</t>
  </si>
  <si>
    <t>текущий</t>
  </si>
  <si>
    <t>развития</t>
  </si>
  <si>
    <t>Жилищно-коммун. хозяйство</t>
  </si>
  <si>
    <t>вид</t>
  </si>
  <si>
    <t>Органы внутренних дел</t>
  </si>
  <si>
    <t>Противопожарная служба</t>
  </si>
  <si>
    <t>Ведение гос.кадастра</t>
  </si>
  <si>
    <t>Гос.поддержка автотранспорта</t>
  </si>
  <si>
    <t>Гос.поддержка др.видов трансп.</t>
  </si>
  <si>
    <t>Гос.поддержка жил.хоз-ва</t>
  </si>
  <si>
    <t>Дотации эл.и теплоснабж.орг-ям</t>
  </si>
  <si>
    <t>Дотации водоснабж.орг-ям</t>
  </si>
  <si>
    <t>Благоустройство</t>
  </si>
  <si>
    <t>Расходы на пр.стр-ры ком.х-ва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</si>
  <si>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</si>
  <si>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</si>
  <si>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</si>
  <si>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</si>
  <si>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</si>
  <si>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</si>
  <si>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</si>
  <si>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</si>
  <si>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</si>
  <si>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</si>
  <si>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</si>
  <si>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</si>
  <si>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Дома культуры</t>
  </si>
  <si>
    <t>Библиотеки</t>
  </si>
  <si>
    <t>Прочие учрежд.и мероприятия</t>
  </si>
  <si>
    <t>Больницы</t>
  </si>
  <si>
    <t>Поликлиники</t>
  </si>
  <si>
    <t>Кровозаменители</t>
  </si>
  <si>
    <t>Дома ребенка</t>
  </si>
  <si>
    <t>физич.культура и спорт, всего</t>
  </si>
  <si>
    <t>Центр соц.пом.на дому</t>
  </si>
  <si>
    <t>Дом - интернат</t>
  </si>
  <si>
    <t>Проч.учреждения и мероприятия</t>
  </si>
  <si>
    <t>Резервные фонды</t>
  </si>
  <si>
    <t>Проведение выборов</t>
  </si>
  <si>
    <t>Целевые субсидии и субвенции</t>
  </si>
  <si>
    <t>Субсидии населению(газоснабж.)</t>
  </si>
  <si>
    <t>Гос.капитальные вложения</t>
  </si>
  <si>
    <t>Разв. рыночной инфраструктуры</t>
  </si>
  <si>
    <t>Выплата процентов по гос.долгу</t>
  </si>
  <si>
    <t>Моб. подготовка экономики</t>
  </si>
  <si>
    <t>Денежное содержание аппарата</t>
  </si>
  <si>
    <t>Предупр.и ликв. ЧС</t>
  </si>
  <si>
    <t>Моб.подг.экономики</t>
  </si>
  <si>
    <t>перепись населения</t>
  </si>
  <si>
    <t>Охрана окружающей среды</t>
  </si>
  <si>
    <t>Содерж.подведомств. структур</t>
  </si>
  <si>
    <t>Архив</t>
  </si>
  <si>
    <t>Расходы на содерж. аппарата</t>
  </si>
  <si>
    <t>Экологический центр</t>
  </si>
  <si>
    <t xml:space="preserve">               прочие расходы</t>
  </si>
  <si>
    <t>разд.</t>
  </si>
  <si>
    <r>
      <t>целев</t>
    </r>
    <r>
      <rPr>
        <sz val="11"/>
        <rFont val="Arial Cyr"/>
        <family val="2"/>
      </rPr>
      <t>.</t>
    </r>
  </si>
  <si>
    <t>статья</t>
  </si>
  <si>
    <t xml:space="preserve">расходов  функциональной классификации </t>
  </si>
  <si>
    <t xml:space="preserve">по разделам, подразделам,целевым статьям и  видам </t>
  </si>
  <si>
    <t>Выплата пенсий и пособий</t>
  </si>
  <si>
    <t>Пособия и соц.помощь</t>
  </si>
  <si>
    <t>ремонт административного здания</t>
  </si>
  <si>
    <t>Выплата процентов по муниц.долгу</t>
  </si>
  <si>
    <t>моб.подготовка экономики</t>
  </si>
  <si>
    <t>цел.бюдж.фонды,создан. по реш.представ.органа местн.самоупр.</t>
  </si>
  <si>
    <t>Расходы на оплату жилищно-коммунальных услуг инвалидам</t>
  </si>
  <si>
    <t>Расходы  на приобретение и доставку топлива инвалидам</t>
  </si>
  <si>
    <t xml:space="preserve">Расходы на оплату проезда инвалидам </t>
  </si>
  <si>
    <t>Расх.на возмещ.льгот по оплате жил.ком.услуг военнослуж, сотрудн.милиции, ОВД, налоговой полиции,долж.лицам таможеннных органов</t>
  </si>
  <si>
    <t>Расх.на возмещ.льгот по оплате жил.ком.услуг,проезда гражданам, подвергшимся радиационому воздействию Чернобыльской АЭС,аварии на производственном объединении "Маяк" и ядерных испыт.на Семипалатинском полигоне</t>
  </si>
  <si>
    <t>социальная политика</t>
  </si>
  <si>
    <t>Прочие меропр-я в олб.соц.пол-ки</t>
  </si>
  <si>
    <t>Целевые бюджетные фонды, созданные по решениям представительного органа местного самоуправления</t>
  </si>
  <si>
    <t xml:space="preserve">   №№</t>
  </si>
  <si>
    <t>I  ДОХОДЫ</t>
  </si>
  <si>
    <t>НАЛОГОВЫЕ ДОХОДЫ</t>
  </si>
  <si>
    <t xml:space="preserve"> Налоги на прибыль, доход</t>
  </si>
  <si>
    <t>налог на доходы физических лиц</t>
  </si>
  <si>
    <t xml:space="preserve"> налог на доходы физ. лиц, удерживаемый предприятиями</t>
  </si>
  <si>
    <t>налог на доходы физ. лиц, удерживаемый налог. орган.</t>
  </si>
  <si>
    <t>налог на игорный бизнес</t>
  </si>
  <si>
    <t>Налоги на товары и услуги,регистрац. и лиценз.сборы</t>
  </si>
  <si>
    <t xml:space="preserve">  лицен. и регистрац. сборы</t>
  </si>
  <si>
    <t>Налоги на имущество</t>
  </si>
  <si>
    <t xml:space="preserve">  плата за недра</t>
  </si>
  <si>
    <t xml:space="preserve">  прочие платежи</t>
  </si>
  <si>
    <t>Прочие налоги,сборы и пошлины</t>
  </si>
  <si>
    <t>Налоги субъектов РФ</t>
  </si>
  <si>
    <t>Местные налоги и сборы</t>
  </si>
  <si>
    <t xml:space="preserve">    налог на рекламу</t>
  </si>
  <si>
    <t xml:space="preserve">   НЕНАЛОГОВЫЕ ДОХОДЫ</t>
  </si>
  <si>
    <t>2010200</t>
  </si>
  <si>
    <t>2010202</t>
  </si>
  <si>
    <t>2010209 -</t>
  </si>
  <si>
    <t xml:space="preserve">    доходы от сдачи имущества</t>
  </si>
  <si>
    <t>2010240</t>
  </si>
  <si>
    <t xml:space="preserve">    комитетом в аренду</t>
  </si>
  <si>
    <t>% от размещ. в банках свобод.ср-в б-та</t>
  </si>
  <si>
    <t>Платежи от гос.и мун. организаций</t>
  </si>
  <si>
    <t>Штрафные санкции</t>
  </si>
  <si>
    <t>ИТОГО ДОХОДОВ</t>
  </si>
  <si>
    <t>ВСЕГО ДОХОДОВ</t>
  </si>
  <si>
    <t xml:space="preserve"> II  РАСХОДЫ</t>
  </si>
  <si>
    <t>физическая культура и спорт</t>
  </si>
  <si>
    <t>в т. ч. ФК "Балтика"</t>
  </si>
  <si>
    <t>Обслуживание долга</t>
  </si>
  <si>
    <t>Моб.подготовка экономики</t>
  </si>
  <si>
    <t xml:space="preserve"> Компенсация р-ов на  рем. аренд. нежилых помещ.</t>
  </si>
  <si>
    <t>Обеспеч.деят-ти пресс-центра</t>
  </si>
  <si>
    <t>Обеспеч.деят-ти муницип.заказа</t>
  </si>
  <si>
    <t xml:space="preserve"> III  Источники покрытия дефицита</t>
  </si>
  <si>
    <t>Изменение остатков средств бюджета на счетах:</t>
  </si>
  <si>
    <t xml:space="preserve">     -остатки на счетах на начало года</t>
  </si>
  <si>
    <t xml:space="preserve">     -остатки на счетах на конец года</t>
  </si>
  <si>
    <t>Государственные и муниципальные ценные бумаги</t>
  </si>
  <si>
    <t xml:space="preserve">     -получение средств</t>
  </si>
  <si>
    <t xml:space="preserve">     -погашение основной суммы задолженности</t>
  </si>
  <si>
    <t>Кредиты, полученные от кредитных организаций</t>
  </si>
  <si>
    <t>Поступление от продажи имущества, находящегося в муниципальной соб-ти</t>
  </si>
  <si>
    <t>Итого источников внутреннего покрытия дефицита</t>
  </si>
  <si>
    <t xml:space="preserve">             земельные ресурсы</t>
  </si>
  <si>
    <t>Расходы на оплату жилищно-коммунальных услуг ветеранам</t>
  </si>
  <si>
    <t>Расходы  на приобретение и доставку топлива ветеранам</t>
  </si>
  <si>
    <t>Расходы на оплату проезда ветеранам</t>
  </si>
  <si>
    <t xml:space="preserve">             Предупр.и ликв. ЧС</t>
  </si>
  <si>
    <t>Субсидии на реализацию ФЗ "О социальной защите инвалидов"</t>
  </si>
  <si>
    <t>Субсидии на реализацию ФЗ "О ветеранах"</t>
  </si>
  <si>
    <t>Субвенции на выплату региональной надбавки работникам организаций бюджетной сферы</t>
  </si>
  <si>
    <t>Субвенции на выплату денежных средств на детей, находящихся под опекой (попечительством), а также переданных на воспитание в патронатные и приемные семьи</t>
  </si>
  <si>
    <t>получателям бюджетных средств</t>
  </si>
  <si>
    <t>подр.</t>
  </si>
  <si>
    <t>расход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</si>
  <si>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</si>
  <si>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</si>
  <si>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Развитие рыночное инфраструктуры</t>
  </si>
  <si>
    <t>Международные культурные, научные и информационные связи</t>
  </si>
  <si>
    <t>Комитет жилищно-коммунального хозяйства</t>
  </si>
  <si>
    <t>Комитет строительства и транспорта</t>
  </si>
  <si>
    <t>Управление архитектуры и градостроительства</t>
  </si>
  <si>
    <t>Субсидии малообеспеченным гражданам</t>
  </si>
  <si>
    <t xml:space="preserve">             Обслуживание гос.долга</t>
  </si>
  <si>
    <t>МУ"Центр развития города "Калининград-информ"</t>
  </si>
  <si>
    <t>Бюджетные ссуды, полученные от бюджетов других уровней</t>
  </si>
  <si>
    <t xml:space="preserve">              внешкольные учреждения</t>
  </si>
  <si>
    <t>информатизация</t>
  </si>
  <si>
    <t>5.</t>
  </si>
  <si>
    <t>6.</t>
  </si>
  <si>
    <t xml:space="preserve">  налог на прибыль,зачисляемый в местный бюджет </t>
  </si>
  <si>
    <t xml:space="preserve">  акцизы по подакцизным товарам (продукции) и отд. видам мин.сырья,производимым на территории РФ</t>
  </si>
  <si>
    <t>Единый налог на вмененный доход для отдельных видов деятельности</t>
  </si>
  <si>
    <t xml:space="preserve"> налог на имущество физических лиц</t>
  </si>
  <si>
    <t xml:space="preserve"> налог с имущества, переходящего в порядке наследования и дарения</t>
  </si>
  <si>
    <t>Платежи за пользование природными  ресурсами</t>
  </si>
  <si>
    <t xml:space="preserve"> земельный налог за земли городов и поселков</t>
  </si>
  <si>
    <t xml:space="preserve"> государственная пошлина </t>
  </si>
  <si>
    <t xml:space="preserve">Доходы от использования имущества, находящегося в муниципальной собственности или от деятельности муниципальных организаций       </t>
  </si>
  <si>
    <t xml:space="preserve"> доходы от сдачи в аренду имущ., наход.в мун.соб.</t>
  </si>
  <si>
    <t xml:space="preserve">    арендная плата за земли городов и поселков</t>
  </si>
  <si>
    <t xml:space="preserve">         пр.  доходы от сдачи в аренду имущества, находящегося в муниц. собственности </t>
  </si>
  <si>
    <t>прочие поступления от использования муниц. имущества</t>
  </si>
  <si>
    <t xml:space="preserve">         поступления от деятельности отдела муниц. заказа</t>
  </si>
  <si>
    <t xml:space="preserve">         платежи за выдачу разрешений на размещение рекламы</t>
  </si>
  <si>
    <t xml:space="preserve">         платежи за распостранение рекламы на объектах муниципальной собственности</t>
  </si>
  <si>
    <t>Административные платежи и сборы</t>
  </si>
  <si>
    <t>Финансовая помощь от бюджетов других уровней, всего</t>
  </si>
  <si>
    <t xml:space="preserve">              софинансирование развития налоговых органов</t>
  </si>
  <si>
    <t>Софинансирование федеральной целевой программы "Развитие налоговых органов(2002-2004)" на территории Калининграда</t>
  </si>
  <si>
    <t xml:space="preserve">              прочие расзоды</t>
  </si>
  <si>
    <t>Поступления от продажи земельных участков, а также от продажи права на заключение договоров аренды этих земельных участков</t>
  </si>
  <si>
    <t xml:space="preserve"> </t>
  </si>
  <si>
    <t>Итого собственных доходов</t>
  </si>
  <si>
    <t>Бюджет города Калининграда на 2004 год</t>
  </si>
  <si>
    <t>на 2004г.</t>
  </si>
  <si>
    <t xml:space="preserve">     Бюджет на 2004 год</t>
  </si>
  <si>
    <t>Расходы на реализацию ФЗ " О статусе Героев Советского Союза"</t>
  </si>
  <si>
    <t xml:space="preserve">Калининградский областной Союз семей погибших воинов-интернационалистов </t>
  </si>
  <si>
    <t>Роддома</t>
  </si>
  <si>
    <t>Станции скорой медицинской помощи</t>
  </si>
  <si>
    <t>Субвенции на выплату надбавок к окладам отдельных категорий педагогических работников муниципальных образовательных учреждений</t>
  </si>
  <si>
    <t>Субвенции на финансирование государственно-муниципальных и муниципальных образовательных учреждений в части реализации государственного стандарта общего образования</t>
  </si>
  <si>
    <t>Субвенции на выплату денежных компенсаций на книгоиздательскую продукцию и периодические издания педагогическим работникам муниципальных образовательных учреждений</t>
  </si>
  <si>
    <t>Субвенции на бесплатное обеспечение детей первого-второго годов жизни специальными молочными продуктами детского питания</t>
  </si>
  <si>
    <t>Субвенция на частичное возмещение расходов на финансирование федеральных законов в части предоставления льгот по жилищно-коммунальным услугам в предыдущие годы</t>
  </si>
  <si>
    <t>На внедрение автоматизированной комплексной системы АЦК-ГОСЗАКАЗ</t>
  </si>
  <si>
    <t xml:space="preserve">  налог на прибыль</t>
  </si>
  <si>
    <t>предоставление бюджетных кредитов</t>
  </si>
  <si>
    <t>возврат бюджетных кредитов</t>
  </si>
  <si>
    <t>Предоставление бюджетных кредитов</t>
  </si>
  <si>
    <t>Возврат бюджетных кредитов</t>
  </si>
  <si>
    <t>Расходы на реализацию программы "Информатизация органов госуд.власти Калининградской области"</t>
  </si>
  <si>
    <t xml:space="preserve">               казначейское исполнение бюджета</t>
  </si>
  <si>
    <t xml:space="preserve">             ФК"Балтика"</t>
  </si>
  <si>
    <t xml:space="preserve">              прочие расходы</t>
  </si>
  <si>
    <t xml:space="preserve"> налог на имущество организаций</t>
  </si>
  <si>
    <t>Функционирование органов местного самоуправления</t>
  </si>
  <si>
    <t>в т.ч. - функционирование органов местного самоуправления</t>
  </si>
  <si>
    <t xml:space="preserve">         -  социальная политика</t>
  </si>
  <si>
    <t>Оплата расходов, связанных с производством и распространением городских газет</t>
  </si>
  <si>
    <t>Обслуживание муниципального долга</t>
  </si>
  <si>
    <t xml:space="preserve"> Субвенция на реализацию ФЗ "О внесении изменений и дополнений в Закон РФ "Об основах федеральной жилищной политики" и другие законодательные акты РФ в части совершенствования системы оплаты жилья и коммунальных услуг"</t>
  </si>
  <si>
    <t>Целевые программы</t>
  </si>
  <si>
    <t>Обеспечение деятельности военных комиссариатов</t>
  </si>
  <si>
    <t>Финансирование части расходов на содержание спортивных команд</t>
  </si>
  <si>
    <t>Налог с продаж</t>
  </si>
  <si>
    <t xml:space="preserve">              "Калининградская правда",ГТРК"Янтарь", "Гражданин"</t>
  </si>
  <si>
    <t>Субвенция на реализацию программы "Информатизация органов государственной власти Калининградской области"</t>
  </si>
  <si>
    <t>Расходы по опеке и попечительству</t>
  </si>
  <si>
    <t>казначейское исполнение бюджета</t>
  </si>
  <si>
    <t xml:space="preserve">оплата членских взносов </t>
  </si>
  <si>
    <t xml:space="preserve"> водный налог</t>
  </si>
  <si>
    <t xml:space="preserve">Превышение доходов над расходами (дефицит) </t>
  </si>
  <si>
    <t>депутатов Калининграда</t>
  </si>
  <si>
    <t>к решению городского Совета</t>
  </si>
  <si>
    <t>Приложение  № 1</t>
  </si>
  <si>
    <t>№             от 11 февраля 2004 г.</t>
  </si>
  <si>
    <t>Приложение № 24</t>
  </si>
  <si>
    <t>№          от11 февраля 2004 г.___</t>
  </si>
  <si>
    <t>Приложение  № 25</t>
  </si>
  <si>
    <t>№ 47  от 11 февраля 2004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</si>
</sst>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sz val="12"/>
      <name val="Times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3" xfId="0" applyFont="1" applyBorder="1" applyAlignment="1">
      <alignment horizontal="right"/>
    </xf>
    <xf numFmtId="0" fontId="8" fillId="0" borderId="8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13" fillId="0" borderId="3" xfId="0" applyFont="1" applyBorder="1" applyAlignment="1">
      <alignment/>
    </xf>
    <xf numFmtId="49" fontId="13" fillId="0" borderId="9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3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wrapText="1"/>
    </xf>
    <xf numFmtId="0" fontId="11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0" fontId="11" fillId="0" borderId="15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0" fontId="14" fillId="0" borderId="14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6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4" xfId="0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24" xfId="0" applyFont="1" applyBorder="1" applyAlignment="1">
      <alignment wrapText="1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9" fillId="0" borderId="2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7" fillId="0" borderId="8" xfId="0" applyNumberFormat="1" applyFont="1" applyBorder="1" applyAlignment="1">
      <alignment wrapText="1"/>
    </xf>
    <xf numFmtId="0" fontId="7" fillId="0" borderId="42" xfId="0" applyNumberFormat="1" applyFont="1" applyBorder="1" applyAlignment="1">
      <alignment/>
    </xf>
    <xf numFmtId="0" fontId="13" fillId="0" borderId="1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1" xfId="0" applyNumberFormat="1" applyFont="1" applyBorder="1" applyAlignment="1">
      <alignment wrapText="1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0" fillId="0" borderId="4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9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46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0" fillId="0" borderId="9" xfId="0" applyNumberFormat="1" applyFont="1" applyBorder="1" applyAlignment="1">
      <alignment horizontal="right"/>
    </xf>
    <xf numFmtId="1" fontId="1" fillId="0" borderId="47" xfId="0" applyNumberFormat="1" applyFont="1" applyBorder="1" applyAlignment="1">
      <alignment horizontal="right"/>
    </xf>
    <xf numFmtId="0" fontId="1" fillId="0" borderId="48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10" fillId="0" borderId="51" xfId="0" applyFont="1" applyBorder="1" applyAlignment="1">
      <alignment horizontal="center"/>
    </xf>
    <xf numFmtId="0" fontId="4" fillId="0" borderId="49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0" xfId="0" applyBorder="1" applyAlignment="1">
      <alignment/>
    </xf>
    <xf numFmtId="49" fontId="11" fillId="0" borderId="9" xfId="0" applyNumberFormat="1" applyFont="1" applyBorder="1" applyAlignment="1">
      <alignment horizontal="right"/>
    </xf>
    <xf numFmtId="49" fontId="11" fillId="0" borderId="53" xfId="0" applyNumberFormat="1" applyFont="1" applyBorder="1" applyAlignment="1">
      <alignment horizontal="right"/>
    </xf>
    <xf numFmtId="49" fontId="11" fillId="0" borderId="54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wrapText="1"/>
    </xf>
    <xf numFmtId="0" fontId="11" fillId="0" borderId="43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6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55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8" xfId="0" applyNumberFormat="1" applyFont="1" applyBorder="1" applyAlignment="1">
      <alignment/>
    </xf>
    <xf numFmtId="0" fontId="1" fillId="0" borderId="46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30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13" xfId="0" applyNumberFormat="1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0" fillId="0" borderId="56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7" fillId="0" borderId="52" xfId="0" applyFont="1" applyBorder="1" applyAlignment="1">
      <alignment/>
    </xf>
    <xf numFmtId="0" fontId="11" fillId="0" borderId="57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4" fillId="0" borderId="5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 vertical="center" wrapText="1"/>
    </xf>
    <xf numFmtId="1" fontId="1" fillId="0" borderId="45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wrapText="1"/>
    </xf>
    <xf numFmtId="0" fontId="20" fillId="0" borderId="14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justify"/>
    </xf>
    <xf numFmtId="0" fontId="2" fillId="0" borderId="13" xfId="0" applyFont="1" applyBorder="1" applyAlignment="1">
      <alignment wrapText="1"/>
    </xf>
    <xf numFmtId="0" fontId="15" fillId="0" borderId="26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0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0" fontId="16" fillId="0" borderId="12" xfId="0" applyNumberFormat="1" applyFont="1" applyBorder="1" applyAlignment="1">
      <alignment/>
    </xf>
    <xf numFmtId="0" fontId="16" fillId="0" borderId="13" xfId="0" applyNumberFormat="1" applyFont="1" applyBorder="1" applyAlignment="1">
      <alignment/>
    </xf>
    <xf numFmtId="0" fontId="16" fillId="0" borderId="15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5" xfId="0" applyNumberFormat="1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left" vertical="justify" wrapText="1"/>
    </xf>
    <xf numFmtId="0" fontId="1" fillId="0" borderId="27" xfId="0" applyNumberFormat="1" applyFont="1" applyBorder="1" applyAlignment="1">
      <alignment/>
    </xf>
    <xf numFmtId="0" fontId="1" fillId="0" borderId="59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13" fillId="0" borderId="60" xfId="0" applyFont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7" fillId="0" borderId="5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6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wrapText="1"/>
    </xf>
    <xf numFmtId="1" fontId="1" fillId="0" borderId="43" xfId="0" applyNumberFormat="1" applyFont="1" applyBorder="1" applyAlignment="1">
      <alignment horizontal="right"/>
    </xf>
    <xf numFmtId="1" fontId="1" fillId="0" borderId="49" xfId="0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0" fontId="6" fillId="0" borderId="58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wrapText="1"/>
    </xf>
    <xf numFmtId="0" fontId="8" fillId="0" borderId="45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14" xfId="0" applyNumberFormat="1" applyFont="1" applyBorder="1" applyAlignment="1">
      <alignment wrapText="1"/>
    </xf>
    <xf numFmtId="0" fontId="5" fillId="0" borderId="8" xfId="0" applyNumberFormat="1" applyFont="1" applyBorder="1" applyAlignment="1">
      <alignment horizontal="left" wrapText="1"/>
    </xf>
    <xf numFmtId="0" fontId="11" fillId="0" borderId="8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8" fillId="0" borderId="20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shrinkToFit="1"/>
    </xf>
    <xf numFmtId="3" fontId="13" fillId="0" borderId="9" xfId="0" applyNumberFormat="1" applyFont="1" applyBorder="1" applyAlignment="1">
      <alignment shrinkToFit="1"/>
    </xf>
    <xf numFmtId="3" fontId="8" fillId="0" borderId="6" xfId="0" applyNumberFormat="1" applyFont="1" applyBorder="1" applyAlignment="1">
      <alignment shrinkToFit="1"/>
    </xf>
    <xf numFmtId="3" fontId="13" fillId="0" borderId="14" xfId="0" applyNumberFormat="1" applyFont="1" applyBorder="1" applyAlignment="1">
      <alignment shrinkToFit="1"/>
    </xf>
    <xf numFmtId="3" fontId="8" fillId="0" borderId="25" xfId="0" applyNumberFormat="1" applyFont="1" applyBorder="1" applyAlignment="1" applyProtection="1">
      <alignment shrinkToFit="1"/>
      <protection/>
    </xf>
    <xf numFmtId="3" fontId="8" fillId="0" borderId="34" xfId="0" applyNumberFormat="1" applyFont="1" applyBorder="1" applyAlignment="1">
      <alignment shrinkToFit="1"/>
    </xf>
    <xf numFmtId="3" fontId="8" fillId="0" borderId="62" xfId="0" applyNumberFormat="1" applyFont="1" applyBorder="1" applyAlignment="1">
      <alignment shrinkToFit="1"/>
    </xf>
    <xf numFmtId="3" fontId="8" fillId="0" borderId="9" xfId="0" applyNumberFormat="1" applyFont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13" fillId="0" borderId="36" xfId="0" applyNumberFormat="1" applyFont="1" applyBorder="1" applyAlignment="1">
      <alignment shrinkToFit="1"/>
    </xf>
    <xf numFmtId="3" fontId="13" fillId="0" borderId="6" xfId="0" applyNumberFormat="1" applyFont="1" applyBorder="1" applyAlignment="1">
      <alignment shrinkToFit="1"/>
    </xf>
    <xf numFmtId="3" fontId="13" fillId="0" borderId="10" xfId="0" applyNumberFormat="1" applyFont="1" applyBorder="1" applyAlignment="1">
      <alignment shrinkToFit="1"/>
    </xf>
    <xf numFmtId="3" fontId="13" fillId="0" borderId="61" xfId="0" applyNumberFormat="1" applyFont="1" applyBorder="1" applyAlignment="1">
      <alignment shrinkToFit="1"/>
    </xf>
    <xf numFmtId="3" fontId="13" fillId="0" borderId="11" xfId="0" applyNumberFormat="1" applyFont="1" applyBorder="1" applyAlignment="1">
      <alignment shrinkToFit="1"/>
    </xf>
    <xf numFmtId="3" fontId="13" fillId="0" borderId="3" xfId="0" applyNumberFormat="1" applyFont="1" applyBorder="1" applyAlignment="1">
      <alignment shrinkToFit="1"/>
    </xf>
    <xf numFmtId="3" fontId="13" fillId="0" borderId="63" xfId="0" applyNumberFormat="1" applyFont="1" applyBorder="1" applyAlignment="1">
      <alignment shrinkToFit="1"/>
    </xf>
    <xf numFmtId="3" fontId="13" fillId="0" borderId="64" xfId="0" applyNumberFormat="1" applyFont="1" applyBorder="1" applyAlignment="1">
      <alignment shrinkToFit="1"/>
    </xf>
    <xf numFmtId="3" fontId="13" fillId="0" borderId="59" xfId="0" applyNumberFormat="1" applyFont="1" applyBorder="1" applyAlignment="1">
      <alignment shrinkToFit="1"/>
    </xf>
    <xf numFmtId="3" fontId="13" fillId="0" borderId="9" xfId="0" applyNumberFormat="1" applyFont="1" applyBorder="1" applyAlignment="1">
      <alignment shrinkToFit="1"/>
    </xf>
    <xf numFmtId="3" fontId="13" fillId="0" borderId="65" xfId="0" applyNumberFormat="1" applyFont="1" applyBorder="1" applyAlignment="1">
      <alignment shrinkToFit="1"/>
    </xf>
    <xf numFmtId="3" fontId="8" fillId="0" borderId="65" xfId="0" applyNumberFormat="1" applyFont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8" fillId="0" borderId="66" xfId="0" applyNumberFormat="1" applyFont="1" applyBorder="1" applyAlignment="1">
      <alignment shrinkToFit="1"/>
    </xf>
    <xf numFmtId="3" fontId="8" fillId="0" borderId="44" xfId="0" applyNumberFormat="1" applyFont="1" applyBorder="1" applyAlignment="1">
      <alignment shrinkToFit="1"/>
    </xf>
    <xf numFmtId="3" fontId="8" fillId="0" borderId="25" xfId="0" applyNumberFormat="1" applyFont="1" applyBorder="1" applyAlignment="1">
      <alignment shrinkToFit="1"/>
    </xf>
    <xf numFmtId="3" fontId="8" fillId="0" borderId="27" xfId="0" applyNumberFormat="1" applyFont="1" applyBorder="1" applyAlignment="1">
      <alignment shrinkToFit="1"/>
    </xf>
    <xf numFmtId="3" fontId="8" fillId="0" borderId="3" xfId="0" applyNumberFormat="1" applyFont="1" applyBorder="1" applyAlignment="1">
      <alignment shrinkToFit="1"/>
    </xf>
    <xf numFmtId="3" fontId="8" fillId="0" borderId="55" xfId="0" applyNumberFormat="1" applyFont="1" applyBorder="1" applyAlignment="1">
      <alignment shrinkToFit="1"/>
    </xf>
    <xf numFmtId="3" fontId="13" fillId="0" borderId="23" xfId="0" applyNumberFormat="1" applyFont="1" applyBorder="1" applyAlignment="1">
      <alignment shrinkToFit="1"/>
    </xf>
    <xf numFmtId="3" fontId="13" fillId="0" borderId="19" xfId="0" applyNumberFormat="1" applyFont="1" applyBorder="1" applyAlignment="1">
      <alignment shrinkToFit="1"/>
    </xf>
    <xf numFmtId="3" fontId="13" fillId="0" borderId="24" xfId="0" applyNumberFormat="1" applyFont="1" applyBorder="1" applyAlignment="1">
      <alignment shrinkToFit="1"/>
    </xf>
    <xf numFmtId="3" fontId="8" fillId="0" borderId="31" xfId="0" applyNumberFormat="1" applyFont="1" applyBorder="1" applyAlignment="1">
      <alignment shrinkToFit="1"/>
    </xf>
    <xf numFmtId="3" fontId="8" fillId="0" borderId="63" xfId="0" applyNumberFormat="1" applyFont="1" applyBorder="1" applyAlignment="1">
      <alignment shrinkToFit="1"/>
    </xf>
    <xf numFmtId="3" fontId="8" fillId="0" borderId="64" xfId="0" applyNumberFormat="1" applyFont="1" applyBorder="1" applyAlignment="1">
      <alignment shrinkToFit="1"/>
    </xf>
    <xf numFmtId="3" fontId="8" fillId="0" borderId="29" xfId="0" applyNumberFormat="1" applyFont="1" applyBorder="1" applyAlignment="1">
      <alignment shrinkToFit="1"/>
    </xf>
    <xf numFmtId="3" fontId="13" fillId="0" borderId="29" xfId="0" applyNumberFormat="1" applyFont="1" applyBorder="1" applyAlignment="1">
      <alignment shrinkToFit="1"/>
    </xf>
    <xf numFmtId="3" fontId="8" fillId="0" borderId="30" xfId="0" applyNumberFormat="1" applyFont="1" applyBorder="1" applyAlignment="1">
      <alignment shrinkToFit="1"/>
    </xf>
    <xf numFmtId="3" fontId="8" fillId="0" borderId="61" xfId="0" applyNumberFormat="1" applyFont="1" applyBorder="1" applyAlignment="1">
      <alignment shrinkToFit="1"/>
    </xf>
    <xf numFmtId="3" fontId="8" fillId="0" borderId="11" xfId="0" applyNumberFormat="1" applyFont="1" applyBorder="1" applyAlignment="1">
      <alignment shrinkToFit="1"/>
    </xf>
    <xf numFmtId="3" fontId="13" fillId="0" borderId="67" xfId="0" applyNumberFormat="1" applyFont="1" applyBorder="1" applyAlignment="1">
      <alignment shrinkToFit="1"/>
    </xf>
    <xf numFmtId="3" fontId="13" fillId="0" borderId="48" xfId="0" applyNumberFormat="1" applyFont="1" applyBorder="1" applyAlignment="1">
      <alignment shrinkToFit="1"/>
    </xf>
    <xf numFmtId="3" fontId="13" fillId="0" borderId="55" xfId="0" applyNumberFormat="1" applyFont="1" applyBorder="1" applyAlignment="1">
      <alignment shrinkToFit="1"/>
    </xf>
    <xf numFmtId="0" fontId="8" fillId="0" borderId="46" xfId="0" applyNumberFormat="1" applyFont="1" applyBorder="1" applyAlignment="1">
      <alignment horizontal="center"/>
    </xf>
    <xf numFmtId="0" fontId="0" fillId="0" borderId="59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" fontId="8" fillId="0" borderId="43" xfId="0" applyNumberFormat="1" applyFont="1" applyBorder="1" applyAlignment="1">
      <alignment shrinkToFit="1"/>
    </xf>
    <xf numFmtId="3" fontId="8" fillId="0" borderId="5" xfId="0" applyNumberFormat="1" applyFont="1" applyBorder="1" applyAlignment="1">
      <alignment shrinkToFit="1"/>
    </xf>
    <xf numFmtId="0" fontId="1" fillId="0" borderId="0" xfId="0" applyFont="1" applyBorder="1" applyAlignment="1">
      <alignment/>
    </xf>
    <xf numFmtId="0" fontId="8" fillId="0" borderId="1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8" fillId="0" borderId="5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3" fontId="13" fillId="0" borderId="9" xfId="0" applyNumberFormat="1" applyFont="1" applyBorder="1" applyAlignment="1">
      <alignment shrinkToFit="1"/>
    </xf>
    <xf numFmtId="3" fontId="13" fillId="0" borderId="14" xfId="0" applyNumberFormat="1" applyFont="1" applyBorder="1" applyAlignment="1">
      <alignment shrinkToFit="1"/>
    </xf>
    <xf numFmtId="3" fontId="13" fillId="0" borderId="6" xfId="0" applyNumberFormat="1" applyFont="1" applyBorder="1" applyAlignment="1">
      <alignment shrinkToFit="1"/>
    </xf>
    <xf numFmtId="0" fontId="5" fillId="0" borderId="0" xfId="0" applyFont="1" applyAlignment="1">
      <alignment horizontal="left"/>
    </xf>
    <xf numFmtId="0" fontId="1" fillId="0" borderId="54" xfId="0" applyNumberFormat="1" applyFont="1" applyBorder="1" applyAlignment="1">
      <alignment horizontal="center" wrapText="1"/>
    </xf>
    <xf numFmtId="0" fontId="1" fillId="0" borderId="64" xfId="0" applyNumberFormat="1" applyFont="1" applyBorder="1" applyAlignment="1">
      <alignment horizontal="center" wrapText="1"/>
    </xf>
    <xf numFmtId="3" fontId="13" fillId="0" borderId="30" xfId="0" applyNumberFormat="1" applyFont="1" applyBorder="1" applyAlignment="1">
      <alignment shrinkToFit="1"/>
    </xf>
    <xf numFmtId="3" fontId="13" fillId="0" borderId="31" xfId="0" applyNumberFormat="1" applyFont="1" applyBorder="1" applyAlignment="1">
      <alignment shrinkToFit="1"/>
    </xf>
    <xf numFmtId="3" fontId="13" fillId="0" borderId="11" xfId="0" applyNumberFormat="1" applyFont="1" applyBorder="1" applyAlignment="1">
      <alignment shrinkToFit="1"/>
    </xf>
    <xf numFmtId="3" fontId="13" fillId="0" borderId="8" xfId="0" applyNumberFormat="1" applyFont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0" borderId="2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showZeros="0" zoomScale="75" zoomScaleNormal="75" workbookViewId="0" topLeftCell="A132">
      <selection activeCell="B135" sqref="B135"/>
    </sheetView>
  </sheetViews>
  <sheetFormatPr defaultColWidth="9.00390625" defaultRowHeight="12.75"/>
  <cols>
    <col min="1" max="1" width="8.75390625" style="0" customWidth="1"/>
    <col min="2" max="2" width="52.625" style="0" customWidth="1"/>
    <col min="3" max="3" width="13.875" style="0" customWidth="1"/>
    <col min="4" max="4" width="13.75390625" style="0" customWidth="1"/>
    <col min="5" max="5" width="10.00390625" style="0" customWidth="1"/>
  </cols>
  <sheetData>
    <row r="1" spans="3:5" ht="15">
      <c r="C1" s="331" t="s">
        <v>327</v>
      </c>
      <c r="D1" s="331"/>
      <c r="E1" s="325"/>
    </row>
    <row r="2" spans="3:5" ht="15">
      <c r="C2" s="325" t="s">
        <v>326</v>
      </c>
      <c r="D2" s="325"/>
      <c r="E2" s="325"/>
    </row>
    <row r="3" spans="3:5" ht="15">
      <c r="C3" s="331" t="s">
        <v>325</v>
      </c>
      <c r="D3" s="331"/>
      <c r="E3" s="331"/>
    </row>
    <row r="4" spans="3:5" ht="15">
      <c r="C4" s="325" t="s">
        <v>328</v>
      </c>
      <c r="D4" s="325"/>
      <c r="E4" s="325"/>
    </row>
    <row r="5" spans="3:5" ht="15">
      <c r="C5" s="325"/>
      <c r="D5" s="325"/>
      <c r="E5" s="325"/>
    </row>
    <row r="6" spans="1:5" ht="18">
      <c r="A6" s="2"/>
      <c r="B6" s="201" t="s">
        <v>285</v>
      </c>
      <c r="C6" s="201"/>
      <c r="D6" s="201"/>
      <c r="E6" s="201"/>
    </row>
    <row r="7" spans="1:5" ht="18">
      <c r="A7" s="2"/>
      <c r="B7" s="201"/>
      <c r="C7" s="201"/>
      <c r="D7" s="201"/>
      <c r="E7" s="201"/>
    </row>
    <row r="8" spans="1:4" ht="13.5" thickBot="1">
      <c r="A8" s="1"/>
      <c r="B8" s="3"/>
      <c r="C8" s="12"/>
      <c r="D8" s="50"/>
    </row>
    <row r="9" spans="1:5" ht="19.5" customHeight="1">
      <c r="A9" s="51" t="s">
        <v>187</v>
      </c>
      <c r="B9" s="52" t="s">
        <v>0</v>
      </c>
      <c r="C9" s="53" t="s">
        <v>39</v>
      </c>
      <c r="D9" s="338" t="s">
        <v>105</v>
      </c>
      <c r="E9" s="339"/>
    </row>
    <row r="10" spans="1:5" ht="19.5" customHeight="1" thickBot="1">
      <c r="A10" s="54"/>
      <c r="B10" s="55" t="s">
        <v>1</v>
      </c>
      <c r="C10" s="56" t="s">
        <v>286</v>
      </c>
      <c r="D10" s="56" t="s">
        <v>113</v>
      </c>
      <c r="E10" s="57" t="s">
        <v>114</v>
      </c>
    </row>
    <row r="11" spans="1:5" ht="13.5" thickBot="1">
      <c r="A11" s="148">
        <v>1</v>
      </c>
      <c r="B11" s="149">
        <v>2</v>
      </c>
      <c r="C11" s="150">
        <v>3</v>
      </c>
      <c r="D11" s="151">
        <v>4</v>
      </c>
      <c r="E11" s="9">
        <v>5</v>
      </c>
    </row>
    <row r="12" spans="1:5" ht="24.75" customHeight="1" thickBot="1">
      <c r="A12" s="152"/>
      <c r="B12" s="153" t="s">
        <v>188</v>
      </c>
      <c r="C12" s="154"/>
      <c r="D12" s="154"/>
      <c r="E12" s="215"/>
    </row>
    <row r="13" spans="1:5" ht="24.75" customHeight="1">
      <c r="A13" s="155">
        <v>1000000</v>
      </c>
      <c r="B13" s="227" t="s">
        <v>189</v>
      </c>
      <c r="C13" s="274">
        <f>SUM(C14+C23+C27+C30+C34+C39)</f>
        <v>1716900</v>
      </c>
      <c r="D13" s="275"/>
      <c r="E13" s="276"/>
    </row>
    <row r="14" spans="1:5" ht="24.75" customHeight="1">
      <c r="A14" s="156">
        <v>1010000</v>
      </c>
      <c r="B14" s="228" t="s">
        <v>190</v>
      </c>
      <c r="C14" s="277">
        <f>SUM(C15,C17)</f>
        <v>1111500</v>
      </c>
      <c r="D14" s="278"/>
      <c r="E14" s="270"/>
    </row>
    <row r="15" spans="1:5" ht="24.75" customHeight="1">
      <c r="A15" s="156">
        <v>1010100</v>
      </c>
      <c r="B15" s="222" t="s">
        <v>298</v>
      </c>
      <c r="C15" s="271">
        <v>242500</v>
      </c>
      <c r="D15" s="278"/>
      <c r="E15" s="272"/>
    </row>
    <row r="16" spans="1:5" ht="27" customHeight="1" hidden="1">
      <c r="A16" s="158">
        <v>1010110</v>
      </c>
      <c r="B16" s="223" t="s">
        <v>261</v>
      </c>
      <c r="C16" s="279">
        <v>242500</v>
      </c>
      <c r="D16" s="273"/>
      <c r="E16" s="280"/>
    </row>
    <row r="17" spans="1:5" ht="24.75" customHeight="1">
      <c r="A17" s="159">
        <v>1010200</v>
      </c>
      <c r="B17" s="229" t="s">
        <v>191</v>
      </c>
      <c r="C17" s="281">
        <v>869000</v>
      </c>
      <c r="D17" s="282"/>
      <c r="E17" s="283"/>
    </row>
    <row r="18" spans="1:5" s="161" customFormat="1" ht="23.25" customHeight="1" hidden="1">
      <c r="A18" s="160">
        <v>1010212</v>
      </c>
      <c r="B18" s="222" t="s">
        <v>192</v>
      </c>
      <c r="C18" s="328"/>
      <c r="D18" s="329"/>
      <c r="E18" s="330"/>
    </row>
    <row r="19" spans="1:5" s="161" customFormat="1" ht="21" customHeight="1" hidden="1">
      <c r="A19" s="160"/>
      <c r="B19" s="222"/>
      <c r="C19" s="328"/>
      <c r="D19" s="329"/>
      <c r="E19" s="330"/>
    </row>
    <row r="20" spans="1:5" s="161" customFormat="1" ht="24.75" customHeight="1" hidden="1">
      <c r="A20" s="160">
        <v>1010222</v>
      </c>
      <c r="B20" s="222" t="s">
        <v>193</v>
      </c>
      <c r="C20" s="328"/>
      <c r="D20" s="329"/>
      <c r="E20" s="330"/>
    </row>
    <row r="21" spans="1:5" s="161" customFormat="1" ht="18.75" customHeight="1" hidden="1">
      <c r="A21" s="156"/>
      <c r="B21" s="222"/>
      <c r="C21" s="328"/>
      <c r="D21" s="329"/>
      <c r="E21" s="330"/>
    </row>
    <row r="22" spans="1:5" s="161" customFormat="1" ht="24.75" customHeight="1" hidden="1">
      <c r="A22" s="160">
        <v>1010400</v>
      </c>
      <c r="B22" s="222" t="s">
        <v>194</v>
      </c>
      <c r="C22" s="271"/>
      <c r="D22" s="273"/>
      <c r="E22" s="280"/>
    </row>
    <row r="23" spans="1:5" s="161" customFormat="1" ht="25.5" customHeight="1">
      <c r="A23" s="156">
        <v>1020000</v>
      </c>
      <c r="B23" s="230" t="s">
        <v>195</v>
      </c>
      <c r="C23" s="277">
        <f>SUM(C24:C26)</f>
        <v>42500</v>
      </c>
      <c r="D23" s="278"/>
      <c r="E23" s="272"/>
    </row>
    <row r="24" spans="1:5" ht="42" customHeight="1">
      <c r="A24" s="158">
        <v>1020200</v>
      </c>
      <c r="B24" s="231" t="s">
        <v>262</v>
      </c>
      <c r="C24" s="284">
        <v>33000</v>
      </c>
      <c r="D24" s="285"/>
      <c r="E24" s="286"/>
    </row>
    <row r="25" spans="1:5" ht="24.75" customHeight="1" hidden="1">
      <c r="A25" s="160">
        <v>1020400</v>
      </c>
      <c r="B25" s="232" t="s">
        <v>196</v>
      </c>
      <c r="C25" s="271"/>
      <c r="D25" s="273"/>
      <c r="E25" s="287"/>
    </row>
    <row r="26" spans="1:5" ht="24.75" customHeight="1">
      <c r="A26" s="160">
        <v>1020700</v>
      </c>
      <c r="B26" s="232" t="s">
        <v>317</v>
      </c>
      <c r="C26" s="271">
        <v>9500</v>
      </c>
      <c r="D26" s="273"/>
      <c r="E26" s="287"/>
    </row>
    <row r="27" spans="1:5" ht="24.75" customHeight="1">
      <c r="A27" s="156">
        <v>1030000</v>
      </c>
      <c r="B27" s="230" t="s">
        <v>246</v>
      </c>
      <c r="C27" s="277">
        <f>SUM(C28:C29)</f>
        <v>317500</v>
      </c>
      <c r="D27" s="278"/>
      <c r="E27" s="270"/>
    </row>
    <row r="28" spans="1:5" ht="30" customHeight="1">
      <c r="A28" s="156">
        <v>1030100</v>
      </c>
      <c r="B28" s="233" t="s">
        <v>247</v>
      </c>
      <c r="C28" s="288">
        <v>209500</v>
      </c>
      <c r="D28" s="278"/>
      <c r="E28" s="270"/>
    </row>
    <row r="29" spans="1:5" ht="30.75" customHeight="1">
      <c r="A29" s="156">
        <v>1030200</v>
      </c>
      <c r="B29" s="233" t="s">
        <v>263</v>
      </c>
      <c r="C29" s="288">
        <v>108000</v>
      </c>
      <c r="D29" s="278"/>
      <c r="E29" s="270"/>
    </row>
    <row r="30" spans="1:5" ht="24.75" customHeight="1">
      <c r="A30" s="156">
        <v>1040000</v>
      </c>
      <c r="B30" s="230" t="s">
        <v>197</v>
      </c>
      <c r="C30" s="277">
        <f>SUM(C31:C33)</f>
        <v>191800</v>
      </c>
      <c r="D30" s="278"/>
      <c r="E30" s="270"/>
    </row>
    <row r="31" spans="1:5" ht="24.75" customHeight="1">
      <c r="A31" s="160">
        <v>1040100</v>
      </c>
      <c r="B31" s="222" t="s">
        <v>264</v>
      </c>
      <c r="C31" s="271">
        <v>8000</v>
      </c>
      <c r="D31" s="273"/>
      <c r="E31" s="287"/>
    </row>
    <row r="32" spans="1:5" ht="24.75" customHeight="1">
      <c r="A32" s="160">
        <v>1040200</v>
      </c>
      <c r="B32" s="222" t="s">
        <v>307</v>
      </c>
      <c r="C32" s="271">
        <v>183500</v>
      </c>
      <c r="D32" s="273"/>
      <c r="E32" s="287"/>
    </row>
    <row r="33" spans="1:5" ht="33.75" customHeight="1">
      <c r="A33" s="160">
        <v>1040300</v>
      </c>
      <c r="B33" s="223" t="s">
        <v>265</v>
      </c>
      <c r="C33" s="271">
        <v>300</v>
      </c>
      <c r="D33" s="273"/>
      <c r="E33" s="287"/>
    </row>
    <row r="34" spans="1:5" ht="24.75" customHeight="1">
      <c r="A34" s="156">
        <v>1050000</v>
      </c>
      <c r="B34" s="224" t="s">
        <v>266</v>
      </c>
      <c r="C34" s="277">
        <f>SUM(C35:C38)</f>
        <v>14600</v>
      </c>
      <c r="D34" s="278"/>
      <c r="E34" s="270"/>
    </row>
    <row r="35" spans="1:5" ht="24.75" customHeight="1" hidden="1">
      <c r="A35" s="160">
        <v>1050100</v>
      </c>
      <c r="B35" s="232" t="s">
        <v>198</v>
      </c>
      <c r="C35" s="271"/>
      <c r="D35" s="273"/>
      <c r="E35" s="287"/>
    </row>
    <row r="36" spans="1:5" ht="24.75" customHeight="1">
      <c r="A36" s="160">
        <v>1050500</v>
      </c>
      <c r="B36" s="222" t="s">
        <v>323</v>
      </c>
      <c r="C36" s="271">
        <v>900</v>
      </c>
      <c r="D36" s="273"/>
      <c r="E36" s="287"/>
    </row>
    <row r="37" spans="1:5" ht="24.75" customHeight="1">
      <c r="A37" s="160">
        <v>1050702</v>
      </c>
      <c r="B37" s="222" t="s">
        <v>267</v>
      </c>
      <c r="C37" s="271">
        <v>13700</v>
      </c>
      <c r="D37" s="273"/>
      <c r="E37" s="287"/>
    </row>
    <row r="38" spans="1:5" ht="24.75" customHeight="1" hidden="1">
      <c r="A38" s="160"/>
      <c r="B38" s="232" t="s">
        <v>199</v>
      </c>
      <c r="C38" s="271"/>
      <c r="D38" s="273"/>
      <c r="E38" s="287"/>
    </row>
    <row r="39" spans="1:5" ht="24.75" customHeight="1">
      <c r="A39" s="156">
        <v>1400000</v>
      </c>
      <c r="B39" s="230" t="s">
        <v>200</v>
      </c>
      <c r="C39" s="277">
        <f>SUM(C40:C42)</f>
        <v>39000</v>
      </c>
      <c r="D39" s="278"/>
      <c r="E39" s="270"/>
    </row>
    <row r="40" spans="1:5" ht="24.75" customHeight="1">
      <c r="A40" s="160">
        <v>1400100</v>
      </c>
      <c r="B40" s="222" t="s">
        <v>268</v>
      </c>
      <c r="C40" s="271">
        <v>20700</v>
      </c>
      <c r="D40" s="273"/>
      <c r="E40" s="287"/>
    </row>
    <row r="41" spans="1:5" ht="24.75" customHeight="1" hidden="1">
      <c r="A41" s="160">
        <v>1400400</v>
      </c>
      <c r="B41" s="232" t="s">
        <v>201</v>
      </c>
      <c r="C41" s="271"/>
      <c r="D41" s="273"/>
      <c r="E41" s="287"/>
    </row>
    <row r="42" spans="1:5" ht="24.75" customHeight="1">
      <c r="A42" s="160">
        <v>1400500</v>
      </c>
      <c r="B42" s="232" t="s">
        <v>202</v>
      </c>
      <c r="C42" s="271">
        <f>SUM(C43)</f>
        <v>18300</v>
      </c>
      <c r="D42" s="273"/>
      <c r="E42" s="287"/>
    </row>
    <row r="43" spans="1:5" ht="24.75" customHeight="1">
      <c r="A43" s="160">
        <v>1400503</v>
      </c>
      <c r="B43" s="235" t="s">
        <v>203</v>
      </c>
      <c r="C43" s="271">
        <v>18300</v>
      </c>
      <c r="D43" s="273"/>
      <c r="E43" s="287"/>
    </row>
    <row r="44" spans="1:5" ht="24.75" customHeight="1">
      <c r="A44" s="156">
        <v>2000000</v>
      </c>
      <c r="B44" s="74" t="s">
        <v>204</v>
      </c>
      <c r="C44" s="277">
        <f>SUM(C45+C57+C58)</f>
        <v>290100</v>
      </c>
      <c r="D44" s="278"/>
      <c r="E44" s="270"/>
    </row>
    <row r="45" spans="1:5" ht="34.5" customHeight="1">
      <c r="A45" s="156">
        <v>2010000</v>
      </c>
      <c r="B45" s="225" t="s">
        <v>269</v>
      </c>
      <c r="C45" s="277">
        <f>SUM(C46+C52+C53)</f>
        <v>273100</v>
      </c>
      <c r="D45" s="273"/>
      <c r="E45" s="287"/>
    </row>
    <row r="46" spans="1:5" ht="24.75" customHeight="1">
      <c r="A46" s="162" t="s">
        <v>205</v>
      </c>
      <c r="B46" s="222" t="s">
        <v>270</v>
      </c>
      <c r="C46" s="271">
        <f>SUM(C47,C48,C51)</f>
        <v>267000</v>
      </c>
      <c r="D46" s="273"/>
      <c r="E46" s="289"/>
    </row>
    <row r="47" spans="1:5" ht="24.75" customHeight="1">
      <c r="A47" s="162" t="s">
        <v>206</v>
      </c>
      <c r="B47" s="236" t="s">
        <v>271</v>
      </c>
      <c r="C47" s="281">
        <v>122000</v>
      </c>
      <c r="D47" s="273"/>
      <c r="E47" s="289"/>
    </row>
    <row r="48" spans="1:5" ht="24.75" customHeight="1" hidden="1">
      <c r="A48" s="163" t="s">
        <v>207</v>
      </c>
      <c r="B48" s="236" t="s">
        <v>208</v>
      </c>
      <c r="C48" s="328"/>
      <c r="D48" s="334"/>
      <c r="E48" s="336"/>
    </row>
    <row r="49" spans="1:5" ht="24.75" customHeight="1" hidden="1">
      <c r="A49" s="164" t="s">
        <v>209</v>
      </c>
      <c r="B49" s="234" t="s">
        <v>210</v>
      </c>
      <c r="C49" s="328"/>
      <c r="D49" s="335"/>
      <c r="E49" s="337"/>
    </row>
    <row r="50" spans="1:5" ht="24.75" customHeight="1" hidden="1">
      <c r="A50" s="158">
        <v>2010300</v>
      </c>
      <c r="B50" s="237" t="s">
        <v>211</v>
      </c>
      <c r="C50" s="284"/>
      <c r="D50" s="273"/>
      <c r="E50" s="287"/>
    </row>
    <row r="51" spans="1:5" ht="24.75" customHeight="1">
      <c r="A51" s="158">
        <v>2010240</v>
      </c>
      <c r="B51" s="226" t="s">
        <v>272</v>
      </c>
      <c r="C51" s="271">
        <v>145000</v>
      </c>
      <c r="D51" s="273"/>
      <c r="E51" s="287"/>
    </row>
    <row r="52" spans="1:5" ht="24.75" customHeight="1">
      <c r="A52" s="160">
        <v>2010800</v>
      </c>
      <c r="B52" s="232" t="s">
        <v>212</v>
      </c>
      <c r="C52" s="271">
        <v>2200</v>
      </c>
      <c r="D52" s="278"/>
      <c r="E52" s="287"/>
    </row>
    <row r="53" spans="1:5" ht="24.75" customHeight="1">
      <c r="A53" s="160">
        <v>2019000</v>
      </c>
      <c r="B53" s="222" t="s">
        <v>273</v>
      </c>
      <c r="C53" s="271">
        <f>SUM(C54:C56)</f>
        <v>3900</v>
      </c>
      <c r="D53" s="278"/>
      <c r="E53" s="287"/>
    </row>
    <row r="54" spans="1:5" ht="30.75" customHeight="1">
      <c r="A54" s="160">
        <v>2019031</v>
      </c>
      <c r="B54" s="240" t="s">
        <v>274</v>
      </c>
      <c r="C54" s="271">
        <v>300</v>
      </c>
      <c r="D54" s="278"/>
      <c r="E54" s="270"/>
    </row>
    <row r="55" spans="1:5" ht="31.5" customHeight="1">
      <c r="A55" s="160">
        <v>2019032</v>
      </c>
      <c r="B55" s="240" t="s">
        <v>275</v>
      </c>
      <c r="C55" s="271">
        <v>1600</v>
      </c>
      <c r="D55" s="278"/>
      <c r="E55" s="270"/>
    </row>
    <row r="56" spans="1:5" ht="33.75" customHeight="1">
      <c r="A56" s="160">
        <v>2019033</v>
      </c>
      <c r="B56" s="241" t="s">
        <v>276</v>
      </c>
      <c r="C56" s="271">
        <v>2000</v>
      </c>
      <c r="D56" s="278"/>
      <c r="E56" s="270"/>
    </row>
    <row r="57" spans="1:5" ht="24.75" customHeight="1">
      <c r="A57" s="156">
        <v>2060000</v>
      </c>
      <c r="B57" s="238" t="s">
        <v>277</v>
      </c>
      <c r="C57" s="277">
        <v>3000</v>
      </c>
      <c r="D57" s="278"/>
      <c r="E57" s="270"/>
    </row>
    <row r="58" spans="1:5" ht="24.75" customHeight="1">
      <c r="A58" s="156">
        <v>2070000</v>
      </c>
      <c r="B58" s="238" t="s">
        <v>213</v>
      </c>
      <c r="C58" s="277">
        <v>14000</v>
      </c>
      <c r="D58" s="278"/>
      <c r="E58" s="290"/>
    </row>
    <row r="59" spans="1:5" ht="24.75" customHeight="1">
      <c r="A59" s="156" t="s">
        <v>283</v>
      </c>
      <c r="B59" s="244" t="s">
        <v>284</v>
      </c>
      <c r="C59" s="277">
        <f>SUM(C13+C44)</f>
        <v>2007000</v>
      </c>
      <c r="D59" s="278"/>
      <c r="E59" s="290"/>
    </row>
    <row r="60" spans="1:5" ht="48.75" customHeight="1" thickBot="1">
      <c r="A60" s="157">
        <v>4200000</v>
      </c>
      <c r="B60" s="239" t="s">
        <v>186</v>
      </c>
      <c r="C60" s="291">
        <v>18201</v>
      </c>
      <c r="D60" s="292"/>
      <c r="E60" s="293"/>
    </row>
    <row r="61" spans="1:5" ht="24.75" customHeight="1" thickBot="1">
      <c r="A61" s="166"/>
      <c r="B61" s="126" t="s">
        <v>214</v>
      </c>
      <c r="C61" s="316">
        <f>SUM(C13+C44+C60)</f>
        <v>2025201</v>
      </c>
      <c r="D61" s="294">
        <f>SUM(D13+D44+D60)</f>
        <v>0</v>
      </c>
      <c r="E61" s="317">
        <f>SUM(E13+E44+E60)</f>
        <v>0</v>
      </c>
    </row>
    <row r="62" spans="1:5" ht="46.5" customHeight="1">
      <c r="A62" s="156"/>
      <c r="B62" s="43" t="s">
        <v>241</v>
      </c>
      <c r="C62" s="295">
        <v>85700</v>
      </c>
      <c r="D62" s="275"/>
      <c r="E62" s="296"/>
    </row>
    <row r="63" spans="1:5" ht="60.75" customHeight="1">
      <c r="A63" s="156"/>
      <c r="B63" s="43" t="s">
        <v>242</v>
      </c>
      <c r="C63" s="297">
        <v>23392</v>
      </c>
      <c r="D63" s="278"/>
      <c r="E63" s="272"/>
    </row>
    <row r="64" spans="1:5" ht="75.75" customHeight="1">
      <c r="A64" s="156"/>
      <c r="B64" s="43" t="s">
        <v>293</v>
      </c>
      <c r="C64" s="277">
        <v>359823</v>
      </c>
      <c r="D64" s="278"/>
      <c r="E64" s="272"/>
    </row>
    <row r="65" spans="1:5" ht="78.75" customHeight="1">
      <c r="A65" s="156"/>
      <c r="B65" s="43" t="s">
        <v>294</v>
      </c>
      <c r="C65" s="277">
        <v>9740</v>
      </c>
      <c r="D65" s="278"/>
      <c r="E65" s="272"/>
    </row>
    <row r="66" spans="1:5" ht="60.75" customHeight="1">
      <c r="A66" s="156"/>
      <c r="B66" s="43" t="s">
        <v>292</v>
      </c>
      <c r="C66" s="277">
        <v>20228</v>
      </c>
      <c r="D66" s="278"/>
      <c r="E66" s="272"/>
    </row>
    <row r="67" spans="1:5" ht="47.25" customHeight="1">
      <c r="A67" s="167"/>
      <c r="B67" s="43" t="s">
        <v>295</v>
      </c>
      <c r="C67" s="277">
        <v>2330</v>
      </c>
      <c r="D67" s="278"/>
      <c r="E67" s="272"/>
    </row>
    <row r="68" spans="1:5" ht="99" customHeight="1">
      <c r="A68" s="167"/>
      <c r="B68" s="43" t="s">
        <v>313</v>
      </c>
      <c r="C68" s="277">
        <v>29809</v>
      </c>
      <c r="D68" s="278"/>
      <c r="E68" s="272"/>
    </row>
    <row r="69" spans="1:5" ht="59.25" customHeight="1">
      <c r="A69" s="167"/>
      <c r="B69" s="43" t="s">
        <v>296</v>
      </c>
      <c r="C69" s="277">
        <v>39600</v>
      </c>
      <c r="D69" s="278"/>
      <c r="E69" s="272"/>
    </row>
    <row r="70" spans="1:5" ht="43.5" customHeight="1">
      <c r="A70" s="167"/>
      <c r="B70" s="43" t="s">
        <v>319</v>
      </c>
      <c r="C70" s="277">
        <v>200</v>
      </c>
      <c r="D70" s="278"/>
      <c r="E70" s="272"/>
    </row>
    <row r="71" spans="1:5" ht="33" customHeight="1">
      <c r="A71" s="167"/>
      <c r="B71" s="43" t="s">
        <v>239</v>
      </c>
      <c r="C71" s="277">
        <v>2948</v>
      </c>
      <c r="D71" s="278"/>
      <c r="E71" s="272"/>
    </row>
    <row r="72" spans="1:5" ht="21.75" customHeight="1">
      <c r="A72" s="167"/>
      <c r="B72" s="43" t="s">
        <v>240</v>
      </c>
      <c r="C72" s="277">
        <v>34187</v>
      </c>
      <c r="D72" s="278"/>
      <c r="E72" s="272"/>
    </row>
    <row r="73" spans="1:5" ht="43.5" customHeight="1">
      <c r="A73" s="167"/>
      <c r="B73" s="40" t="s">
        <v>278</v>
      </c>
      <c r="C73" s="277">
        <f>SUM(C62:C72)</f>
        <v>607957</v>
      </c>
      <c r="D73" s="278">
        <f>SUM(D62:D72)</f>
        <v>0</v>
      </c>
      <c r="E73" s="272"/>
    </row>
    <row r="74" spans="1:5" ht="24.75" customHeight="1" thickBot="1">
      <c r="A74" s="179"/>
      <c r="B74" s="269" t="s">
        <v>215</v>
      </c>
      <c r="C74" s="291">
        <f>SUM(C61+C73)</f>
        <v>2633158</v>
      </c>
      <c r="D74" s="292">
        <f>SUM(D61+D73)</f>
        <v>0</v>
      </c>
      <c r="E74" s="298">
        <f>SUM(E61+E73)</f>
        <v>0</v>
      </c>
    </row>
    <row r="75" spans="1:5" ht="24.75" customHeight="1" thickBot="1">
      <c r="A75" s="170"/>
      <c r="B75" s="126" t="s">
        <v>216</v>
      </c>
      <c r="C75" s="299"/>
      <c r="D75" s="300"/>
      <c r="E75" s="301"/>
    </row>
    <row r="76" spans="1:5" ht="31.5" customHeight="1">
      <c r="A76" s="169">
        <v>106</v>
      </c>
      <c r="B76" s="266" t="s">
        <v>308</v>
      </c>
      <c r="C76" s="302">
        <f>SUM(D76+E76)</f>
        <v>247355</v>
      </c>
      <c r="D76" s="303">
        <v>237764</v>
      </c>
      <c r="E76" s="304">
        <v>9591</v>
      </c>
    </row>
    <row r="77" spans="1:5" ht="24.75" customHeight="1">
      <c r="A77" s="167">
        <v>105</v>
      </c>
      <c r="B77" s="108" t="s">
        <v>164</v>
      </c>
      <c r="C77" s="305">
        <f>SUM(D77+E77)</f>
        <v>489</v>
      </c>
      <c r="D77" s="278">
        <v>479</v>
      </c>
      <c r="E77" s="304">
        <v>10</v>
      </c>
    </row>
    <row r="78" spans="1:5" ht="33" customHeight="1" hidden="1">
      <c r="A78" s="167">
        <v>300</v>
      </c>
      <c r="B78" s="216" t="s">
        <v>249</v>
      </c>
      <c r="C78" s="305">
        <f>SUM(D78+E78)</f>
        <v>0</v>
      </c>
      <c r="D78" s="278"/>
      <c r="E78" s="304"/>
    </row>
    <row r="79" spans="1:5" ht="24.75" customHeight="1">
      <c r="A79" s="167">
        <v>500</v>
      </c>
      <c r="B79" s="110" t="s">
        <v>3</v>
      </c>
      <c r="C79" s="305">
        <f aca="true" t="shared" si="0" ref="C79:C90">SUM(D79+E79)</f>
        <v>43708</v>
      </c>
      <c r="D79" s="278">
        <v>43696</v>
      </c>
      <c r="E79" s="304">
        <v>12</v>
      </c>
    </row>
    <row r="80" spans="1:5" ht="24.75" customHeight="1">
      <c r="A80" s="167">
        <v>700</v>
      </c>
      <c r="B80" s="110" t="s">
        <v>4</v>
      </c>
      <c r="C80" s="305">
        <f t="shared" si="0"/>
        <v>225136</v>
      </c>
      <c r="D80" s="278">
        <v>16500</v>
      </c>
      <c r="E80" s="304">
        <v>208636</v>
      </c>
    </row>
    <row r="81" spans="1:5" ht="24.75" customHeight="1">
      <c r="A81" s="167">
        <v>800</v>
      </c>
      <c r="B81" s="110" t="s">
        <v>5</v>
      </c>
      <c r="C81" s="305">
        <f t="shared" si="0"/>
        <v>4300</v>
      </c>
      <c r="D81" s="278">
        <v>4300</v>
      </c>
      <c r="E81" s="304"/>
    </row>
    <row r="82" spans="1:5" ht="24.75" customHeight="1">
      <c r="A82" s="167">
        <v>900</v>
      </c>
      <c r="B82" s="110" t="s">
        <v>162</v>
      </c>
      <c r="C82" s="305">
        <f t="shared" si="0"/>
        <v>1270</v>
      </c>
      <c r="D82" s="278">
        <v>1240</v>
      </c>
      <c r="E82" s="304">
        <v>30</v>
      </c>
    </row>
    <row r="83" spans="1:5" ht="24.75" customHeight="1">
      <c r="A83" s="167">
        <v>1000</v>
      </c>
      <c r="B83" s="110" t="s">
        <v>6</v>
      </c>
      <c r="C83" s="305">
        <f t="shared" si="0"/>
        <v>51900</v>
      </c>
      <c r="D83" s="278">
        <v>51900</v>
      </c>
      <c r="E83" s="304"/>
    </row>
    <row r="84" spans="1:5" ht="24.75" customHeight="1">
      <c r="A84" s="167">
        <v>1100</v>
      </c>
      <c r="B84" s="218" t="s">
        <v>248</v>
      </c>
      <c r="C84" s="305">
        <f t="shared" si="0"/>
        <v>2800</v>
      </c>
      <c r="D84" s="278">
        <v>2800</v>
      </c>
      <c r="E84" s="304"/>
    </row>
    <row r="85" spans="1:5" ht="24.75" customHeight="1">
      <c r="A85" s="167">
        <v>1200</v>
      </c>
      <c r="B85" s="110" t="s">
        <v>115</v>
      </c>
      <c r="C85" s="305">
        <f t="shared" si="0"/>
        <v>587244</v>
      </c>
      <c r="D85" s="278">
        <v>444059</v>
      </c>
      <c r="E85" s="304">
        <v>143185</v>
      </c>
    </row>
    <row r="86" spans="1:5" ht="24.75" customHeight="1">
      <c r="A86" s="167">
        <v>1300</v>
      </c>
      <c r="B86" s="110" t="s">
        <v>7</v>
      </c>
      <c r="C86" s="305">
        <f t="shared" si="0"/>
        <v>12501</v>
      </c>
      <c r="D86" s="278">
        <v>12383</v>
      </c>
      <c r="E86" s="304">
        <v>118</v>
      </c>
    </row>
    <row r="87" spans="1:5" ht="24.75" customHeight="1">
      <c r="A87" s="167">
        <v>1400</v>
      </c>
      <c r="B87" s="110" t="s">
        <v>8</v>
      </c>
      <c r="C87" s="305">
        <f t="shared" si="0"/>
        <v>1056024</v>
      </c>
      <c r="D87" s="278">
        <v>1007131</v>
      </c>
      <c r="E87" s="304">
        <v>48893</v>
      </c>
    </row>
    <row r="88" spans="1:5" ht="24.75" customHeight="1">
      <c r="A88" s="167">
        <v>1500</v>
      </c>
      <c r="B88" s="110" t="s">
        <v>9</v>
      </c>
      <c r="C88" s="305">
        <f t="shared" si="0"/>
        <v>51784</v>
      </c>
      <c r="D88" s="278">
        <v>49191</v>
      </c>
      <c r="E88" s="304">
        <v>2593</v>
      </c>
    </row>
    <row r="89" spans="1:5" ht="24.75" customHeight="1">
      <c r="A89" s="167">
        <v>1600</v>
      </c>
      <c r="B89" s="110" t="s">
        <v>10</v>
      </c>
      <c r="C89" s="305">
        <f t="shared" si="0"/>
        <v>6039</v>
      </c>
      <c r="D89" s="278">
        <v>6039</v>
      </c>
      <c r="E89" s="304"/>
    </row>
    <row r="90" spans="1:5" ht="24.75" customHeight="1">
      <c r="A90" s="167">
        <v>1700</v>
      </c>
      <c r="B90" s="110" t="s">
        <v>11</v>
      </c>
      <c r="C90" s="305">
        <f t="shared" si="0"/>
        <v>337454</v>
      </c>
      <c r="D90" s="278">
        <v>301544</v>
      </c>
      <c r="E90" s="272">
        <v>35910</v>
      </c>
    </row>
    <row r="91" spans="1:5" ht="24.75" customHeight="1" hidden="1">
      <c r="A91" s="167"/>
      <c r="B91" s="111" t="s">
        <v>12</v>
      </c>
      <c r="C91" s="306">
        <f aca="true" t="shared" si="1" ref="C91:C123">SUM(D91+E91)</f>
        <v>0</v>
      </c>
      <c r="D91" s="273"/>
      <c r="E91" s="286"/>
    </row>
    <row r="92" spans="1:5" ht="24.75" customHeight="1" hidden="1">
      <c r="A92" s="171"/>
      <c r="B92" s="112" t="s">
        <v>217</v>
      </c>
      <c r="C92" s="306">
        <f t="shared" si="1"/>
        <v>0</v>
      </c>
      <c r="D92" s="273"/>
      <c r="E92" s="304"/>
    </row>
    <row r="93" spans="1:5" ht="24.75" customHeight="1" hidden="1">
      <c r="A93" s="167"/>
      <c r="B93" s="111" t="s">
        <v>218</v>
      </c>
      <c r="C93" s="306">
        <f t="shared" si="1"/>
        <v>0</v>
      </c>
      <c r="D93" s="273"/>
      <c r="E93" s="304"/>
    </row>
    <row r="94" spans="1:5" ht="24.75" customHeight="1">
      <c r="A94" s="169">
        <v>1800</v>
      </c>
      <c r="B94" s="115" t="s">
        <v>13</v>
      </c>
      <c r="C94" s="305">
        <f t="shared" si="1"/>
        <v>218778</v>
      </c>
      <c r="D94" s="278">
        <v>214647</v>
      </c>
      <c r="E94" s="304">
        <v>4131</v>
      </c>
    </row>
    <row r="95" spans="1:5" ht="24.75" customHeight="1" hidden="1">
      <c r="A95" s="171">
        <v>1803</v>
      </c>
      <c r="B95" s="113" t="s">
        <v>14</v>
      </c>
      <c r="C95" s="307">
        <f t="shared" si="1"/>
        <v>0</v>
      </c>
      <c r="D95" s="308"/>
      <c r="E95" s="272"/>
    </row>
    <row r="96" spans="1:5" ht="24.75" customHeight="1">
      <c r="A96" s="167">
        <v>1900</v>
      </c>
      <c r="B96" s="110" t="s">
        <v>219</v>
      </c>
      <c r="C96" s="305">
        <f t="shared" si="1"/>
        <v>25000</v>
      </c>
      <c r="D96" s="278">
        <v>25000</v>
      </c>
      <c r="E96" s="304"/>
    </row>
    <row r="97" spans="1:5" ht="24.75" customHeight="1">
      <c r="A97" s="167">
        <v>2300</v>
      </c>
      <c r="B97" s="110" t="s">
        <v>220</v>
      </c>
      <c r="C97" s="305">
        <f t="shared" si="1"/>
        <v>1380</v>
      </c>
      <c r="D97" s="278">
        <v>1380</v>
      </c>
      <c r="E97" s="304"/>
    </row>
    <row r="98" spans="1:5" ht="24.75" customHeight="1">
      <c r="A98" s="167">
        <v>3000</v>
      </c>
      <c r="B98" s="110" t="s">
        <v>15</v>
      </c>
      <c r="C98" s="305">
        <f t="shared" si="1"/>
        <v>46173</v>
      </c>
      <c r="D98" s="278">
        <f>SUM(D99:D122)</f>
        <v>46173</v>
      </c>
      <c r="E98" s="272">
        <f>SUM(E99:E118)</f>
        <v>0</v>
      </c>
    </row>
    <row r="99" spans="1:5" ht="16.5" customHeight="1">
      <c r="A99" s="134"/>
      <c r="B99" s="111" t="s">
        <v>16</v>
      </c>
      <c r="C99" s="306">
        <f t="shared" si="1"/>
        <v>31000</v>
      </c>
      <c r="D99" s="273">
        <v>31000</v>
      </c>
      <c r="E99" s="280"/>
    </row>
    <row r="100" spans="1:5" ht="16.5" customHeight="1" hidden="1">
      <c r="A100" s="134"/>
      <c r="B100" s="111" t="s">
        <v>161</v>
      </c>
      <c r="C100" s="306">
        <f t="shared" si="1"/>
        <v>0</v>
      </c>
      <c r="D100" s="273"/>
      <c r="E100" s="280"/>
    </row>
    <row r="101" spans="1:5" ht="16.5" customHeight="1">
      <c r="A101" s="134"/>
      <c r="B101" s="111" t="s">
        <v>17</v>
      </c>
      <c r="C101" s="306">
        <f t="shared" si="1"/>
        <v>647</v>
      </c>
      <c r="D101" s="273">
        <v>647</v>
      </c>
      <c r="E101" s="280"/>
    </row>
    <row r="102" spans="1:5" ht="16.5" customHeight="1">
      <c r="A102" s="134"/>
      <c r="B102" s="111" t="s">
        <v>18</v>
      </c>
      <c r="C102" s="306">
        <f t="shared" si="1"/>
        <v>244</v>
      </c>
      <c r="D102" s="273">
        <v>244</v>
      </c>
      <c r="E102" s="280"/>
    </row>
    <row r="103" spans="1:5" ht="16.5" customHeight="1">
      <c r="A103" s="172"/>
      <c r="B103" s="111" t="s">
        <v>258</v>
      </c>
      <c r="C103" s="306">
        <f t="shared" si="1"/>
        <v>1500</v>
      </c>
      <c r="D103" s="273">
        <v>1500</v>
      </c>
      <c r="E103" s="280"/>
    </row>
    <row r="104" spans="1:5" ht="16.5" customHeight="1" hidden="1">
      <c r="A104" s="6"/>
      <c r="B104" s="117" t="s">
        <v>19</v>
      </c>
      <c r="C104" s="306">
        <f t="shared" si="1"/>
        <v>0</v>
      </c>
      <c r="D104" s="273"/>
      <c r="E104" s="280"/>
    </row>
    <row r="105" spans="1:5" ht="16.5" customHeight="1" hidden="1">
      <c r="A105" s="134"/>
      <c r="B105" s="117" t="s">
        <v>20</v>
      </c>
      <c r="C105" s="306">
        <f t="shared" si="1"/>
        <v>0</v>
      </c>
      <c r="D105" s="273"/>
      <c r="E105" s="280"/>
    </row>
    <row r="106" spans="1:5" ht="16.5" customHeight="1" hidden="1">
      <c r="A106" s="134"/>
      <c r="B106" s="111" t="s">
        <v>26</v>
      </c>
      <c r="C106" s="306">
        <f t="shared" si="1"/>
        <v>0</v>
      </c>
      <c r="D106" s="273"/>
      <c r="E106" s="280"/>
    </row>
    <row r="107" spans="1:5" ht="16.5" customHeight="1">
      <c r="A107" s="134"/>
      <c r="B107" s="111" t="s">
        <v>21</v>
      </c>
      <c r="C107" s="306">
        <f t="shared" si="1"/>
        <v>2481</v>
      </c>
      <c r="D107" s="273">
        <v>2481</v>
      </c>
      <c r="E107" s="280"/>
    </row>
    <row r="108" spans="1:5" ht="16.5" customHeight="1" hidden="1">
      <c r="A108" s="134"/>
      <c r="B108" s="111" t="s">
        <v>27</v>
      </c>
      <c r="C108" s="306">
        <f t="shared" si="1"/>
        <v>0</v>
      </c>
      <c r="D108" s="273"/>
      <c r="E108" s="280"/>
    </row>
    <row r="109" spans="1:5" ht="16.5" customHeight="1" hidden="1">
      <c r="A109" s="134"/>
      <c r="B109" s="111" t="s">
        <v>29</v>
      </c>
      <c r="C109" s="306">
        <f t="shared" si="1"/>
        <v>0</v>
      </c>
      <c r="D109" s="273"/>
      <c r="E109" s="280"/>
    </row>
    <row r="110" spans="1:5" ht="16.5" customHeight="1">
      <c r="A110" s="134"/>
      <c r="B110" s="111" t="s">
        <v>30</v>
      </c>
      <c r="C110" s="306">
        <f t="shared" si="1"/>
        <v>460</v>
      </c>
      <c r="D110" s="273">
        <v>460</v>
      </c>
      <c r="E110" s="280"/>
    </row>
    <row r="111" spans="1:5" ht="16.5" customHeight="1">
      <c r="A111" s="134"/>
      <c r="B111" s="111" t="s">
        <v>221</v>
      </c>
      <c r="C111" s="306">
        <f t="shared" si="1"/>
        <v>1000</v>
      </c>
      <c r="D111" s="273">
        <v>1000</v>
      </c>
      <c r="E111" s="280"/>
    </row>
    <row r="112" spans="1:5" ht="16.5" customHeight="1">
      <c r="A112" s="134"/>
      <c r="B112" s="111" t="s">
        <v>222</v>
      </c>
      <c r="C112" s="306">
        <f t="shared" si="1"/>
        <v>628</v>
      </c>
      <c r="D112" s="273">
        <v>628</v>
      </c>
      <c r="E112" s="280"/>
    </row>
    <row r="113" spans="1:5" ht="16.5" customHeight="1">
      <c r="A113" s="134"/>
      <c r="B113" s="111" t="s">
        <v>223</v>
      </c>
      <c r="C113" s="306">
        <f t="shared" si="1"/>
        <v>180</v>
      </c>
      <c r="D113" s="273">
        <v>180</v>
      </c>
      <c r="E113" s="280"/>
    </row>
    <row r="114" spans="1:5" ht="16.5" customHeight="1">
      <c r="A114" s="134"/>
      <c r="B114" s="111" t="s">
        <v>322</v>
      </c>
      <c r="C114" s="306">
        <f t="shared" si="1"/>
        <v>820</v>
      </c>
      <c r="D114" s="273">
        <v>820</v>
      </c>
      <c r="E114" s="280"/>
    </row>
    <row r="115" spans="1:5" ht="45" customHeight="1">
      <c r="A115" s="134"/>
      <c r="B115" s="165" t="s">
        <v>280</v>
      </c>
      <c r="C115" s="306">
        <f t="shared" si="1"/>
        <v>1000</v>
      </c>
      <c r="D115" s="273">
        <v>1000</v>
      </c>
      <c r="E115" s="280"/>
    </row>
    <row r="116" spans="1:5" ht="28.5" customHeight="1">
      <c r="A116" s="134"/>
      <c r="B116" s="165" t="s">
        <v>297</v>
      </c>
      <c r="C116" s="306">
        <f t="shared" si="1"/>
        <v>2000</v>
      </c>
      <c r="D116" s="273">
        <v>2000</v>
      </c>
      <c r="E116" s="280"/>
    </row>
    <row r="117" spans="1:5" ht="30" customHeight="1">
      <c r="A117" s="134"/>
      <c r="B117" s="165" t="s">
        <v>289</v>
      </c>
      <c r="C117" s="306">
        <f t="shared" si="1"/>
        <v>13</v>
      </c>
      <c r="D117" s="273">
        <v>13</v>
      </c>
      <c r="E117" s="280"/>
    </row>
    <row r="118" spans="1:5" ht="16.5" customHeight="1">
      <c r="A118" s="134"/>
      <c r="B118" s="111" t="s">
        <v>321</v>
      </c>
      <c r="C118" s="306">
        <f t="shared" si="1"/>
        <v>4000</v>
      </c>
      <c r="D118" s="273">
        <v>4000</v>
      </c>
      <c r="E118" s="280"/>
    </row>
    <row r="119" spans="1:5" s="122" customFormat="1" ht="14.25" customHeight="1" hidden="1">
      <c r="A119" s="171"/>
      <c r="B119" s="123"/>
      <c r="C119" s="306">
        <f t="shared" si="1"/>
        <v>0</v>
      </c>
      <c r="D119" s="308"/>
      <c r="E119" s="309"/>
    </row>
    <row r="120" spans="1:5" s="122" customFormat="1" ht="14.25" customHeight="1">
      <c r="A120" s="171"/>
      <c r="B120" s="253" t="s">
        <v>299</v>
      </c>
      <c r="C120" s="306">
        <f t="shared" si="1"/>
        <v>100000</v>
      </c>
      <c r="D120" s="282">
        <v>100000</v>
      </c>
      <c r="E120" s="309"/>
    </row>
    <row r="121" spans="1:5" s="122" customFormat="1" ht="14.25" customHeight="1">
      <c r="A121" s="171"/>
      <c r="B121" s="253" t="s">
        <v>300</v>
      </c>
      <c r="C121" s="306">
        <f t="shared" si="1"/>
        <v>-100000</v>
      </c>
      <c r="D121" s="282">
        <v>-100000</v>
      </c>
      <c r="E121" s="309"/>
    </row>
    <row r="122" spans="1:9" s="122" customFormat="1" ht="42" customHeight="1">
      <c r="A122" s="171"/>
      <c r="B122" s="253" t="s">
        <v>303</v>
      </c>
      <c r="C122" s="306">
        <f t="shared" si="1"/>
        <v>200</v>
      </c>
      <c r="D122" s="282">
        <v>200</v>
      </c>
      <c r="E122" s="309"/>
      <c r="H122" s="318"/>
      <c r="I122" s="318"/>
    </row>
    <row r="123" spans="1:9" ht="49.5" customHeight="1" thickBot="1">
      <c r="A123" s="171">
        <v>3130</v>
      </c>
      <c r="B123" s="123" t="s">
        <v>186</v>
      </c>
      <c r="C123" s="305">
        <f t="shared" si="1"/>
        <v>18201</v>
      </c>
      <c r="D123" s="308">
        <v>18201</v>
      </c>
      <c r="E123" s="283"/>
      <c r="H123" s="161"/>
      <c r="I123" s="161"/>
    </row>
    <row r="124" spans="1:5" ht="24.75" customHeight="1" thickBot="1">
      <c r="A124" s="166"/>
      <c r="B124" s="126" t="s">
        <v>22</v>
      </c>
      <c r="C124" s="316">
        <f>SUM(C76+C77+C78+C79+C80+C81+C82+C83+C84+C85+C86+C87+C88+C89+C90+C94+C95+C96+C97+C98+C123)</f>
        <v>2937536</v>
      </c>
      <c r="D124" s="294">
        <f>SUM(D76+D77+D78+D79+D80+D81+D82+D83+D84+D85+D86+D87+D88+D89+D90+D94+D95+D96+D97+D98+D123)</f>
        <v>2484427</v>
      </c>
      <c r="E124" s="317">
        <f>SUM(E76+E77+E78+E79+E80+E81+E82+E83+E84+E85+E86+E87+E88+E89+E90+E94+E95+E96+E97+E98+E123)</f>
        <v>453109</v>
      </c>
    </row>
    <row r="125" spans="1:8" ht="24.75" customHeight="1">
      <c r="A125" s="332" t="s">
        <v>324</v>
      </c>
      <c r="B125" s="333"/>
      <c r="C125" s="302">
        <f>SUM(C74-C124)</f>
        <v>-304378</v>
      </c>
      <c r="D125" s="285"/>
      <c r="E125" s="286"/>
      <c r="G125" s="161"/>
      <c r="H125" s="161"/>
    </row>
    <row r="126" spans="1:8" ht="24.75" customHeight="1">
      <c r="A126" s="167"/>
      <c r="B126" s="173" t="s">
        <v>224</v>
      </c>
      <c r="C126" s="273">
        <f>SUM(C141+C137+C131+C134+C128+C140)</f>
        <v>304378</v>
      </c>
      <c r="D126" s="273">
        <f>SUM(D141+D137+D131+D128)</f>
        <v>0</v>
      </c>
      <c r="E126" s="280">
        <f>SUM(E141+E137+E131+E128)</f>
        <v>0</v>
      </c>
      <c r="G126" s="161"/>
      <c r="H126" s="161"/>
    </row>
    <row r="127" spans="1:5" ht="24.75" customHeight="1">
      <c r="A127" s="167"/>
      <c r="B127" s="49" t="s">
        <v>105</v>
      </c>
      <c r="C127" s="306"/>
      <c r="D127" s="273"/>
      <c r="E127" s="280"/>
    </row>
    <row r="128" spans="1:5" ht="24.75" customHeight="1">
      <c r="A128" s="174">
        <v>1</v>
      </c>
      <c r="B128" s="13" t="s">
        <v>225</v>
      </c>
      <c r="C128" s="306">
        <f>SUM(C129-C130)</f>
        <v>8280</v>
      </c>
      <c r="D128" s="273">
        <f>SUM(D129-D130)</f>
        <v>0</v>
      </c>
      <c r="E128" s="280">
        <f>SUM(E129-E130)</f>
        <v>0</v>
      </c>
    </row>
    <row r="129" spans="1:5" ht="24.75" customHeight="1">
      <c r="A129" s="174"/>
      <c r="B129" s="175" t="s">
        <v>226</v>
      </c>
      <c r="C129" s="306">
        <v>8280</v>
      </c>
      <c r="D129" s="273"/>
      <c r="E129" s="287"/>
    </row>
    <row r="130" spans="1:5" ht="24.75" customHeight="1">
      <c r="A130" s="167"/>
      <c r="B130" s="13" t="s">
        <v>227</v>
      </c>
      <c r="C130" s="306"/>
      <c r="D130" s="273"/>
      <c r="E130" s="287"/>
    </row>
    <row r="131" spans="1:5" ht="24.75" customHeight="1">
      <c r="A131" s="174">
        <v>2</v>
      </c>
      <c r="B131" s="176" t="s">
        <v>228</v>
      </c>
      <c r="C131" s="271">
        <f>SUM(C132-C133)</f>
        <v>0</v>
      </c>
      <c r="D131" s="273">
        <f>SUM(D132-D133)</f>
        <v>0</v>
      </c>
      <c r="E131" s="280">
        <f>SUM(E132-E133)</f>
        <v>0</v>
      </c>
    </row>
    <row r="132" spans="1:5" ht="24.75" customHeight="1">
      <c r="A132" s="174"/>
      <c r="B132" s="176" t="s">
        <v>229</v>
      </c>
      <c r="C132" s="306"/>
      <c r="D132" s="273"/>
      <c r="E132" s="287"/>
    </row>
    <row r="133" spans="1:5" ht="24.75" customHeight="1">
      <c r="A133" s="174"/>
      <c r="B133" s="176" t="s">
        <v>230</v>
      </c>
      <c r="C133" s="306"/>
      <c r="D133" s="273"/>
      <c r="E133" s="287"/>
    </row>
    <row r="134" spans="1:5" ht="24.75" customHeight="1">
      <c r="A134" s="174">
        <v>3</v>
      </c>
      <c r="B134" s="176" t="s">
        <v>256</v>
      </c>
      <c r="C134" s="306">
        <f>SUM(C135-C136)</f>
        <v>-50000</v>
      </c>
      <c r="D134" s="273">
        <f>SUM(D135-D136)</f>
        <v>0</v>
      </c>
      <c r="E134" s="280">
        <f>SUM(E135-E136)</f>
        <v>0</v>
      </c>
    </row>
    <row r="135" spans="1:5" ht="24.75" customHeight="1">
      <c r="A135" s="174"/>
      <c r="B135" s="176" t="s">
        <v>229</v>
      </c>
      <c r="C135" s="306"/>
      <c r="D135" s="273"/>
      <c r="E135" s="287"/>
    </row>
    <row r="136" spans="1:5" ht="24.75" customHeight="1">
      <c r="A136" s="174"/>
      <c r="B136" s="176" t="s">
        <v>230</v>
      </c>
      <c r="C136" s="306">
        <v>50000</v>
      </c>
      <c r="D136" s="273"/>
      <c r="E136" s="287"/>
    </row>
    <row r="137" spans="1:5" ht="24.75" customHeight="1">
      <c r="A137" s="174">
        <v>4</v>
      </c>
      <c r="B137" s="176" t="s">
        <v>231</v>
      </c>
      <c r="C137" s="306">
        <f>SUM(C138-C139)</f>
        <v>242420</v>
      </c>
      <c r="D137" s="273">
        <f>SUM(D138-D139)</f>
        <v>0</v>
      </c>
      <c r="E137" s="280">
        <f>SUM(E138-E139)</f>
        <v>0</v>
      </c>
    </row>
    <row r="138" spans="1:5" ht="24.75" customHeight="1">
      <c r="A138" s="174"/>
      <c r="B138" s="176" t="s">
        <v>229</v>
      </c>
      <c r="C138" s="306">
        <v>298220</v>
      </c>
      <c r="D138" s="273"/>
      <c r="E138" s="287"/>
    </row>
    <row r="139" spans="1:5" ht="24.75" customHeight="1">
      <c r="A139" s="174"/>
      <c r="B139" s="176" t="s">
        <v>230</v>
      </c>
      <c r="C139" s="306">
        <v>55800</v>
      </c>
      <c r="D139" s="273"/>
      <c r="E139" s="287"/>
    </row>
    <row r="140" spans="1:5" ht="42" customHeight="1">
      <c r="A140" s="174" t="s">
        <v>259</v>
      </c>
      <c r="B140" s="176" t="s">
        <v>282</v>
      </c>
      <c r="C140" s="306">
        <v>23678</v>
      </c>
      <c r="D140" s="273"/>
      <c r="E140" s="287"/>
    </row>
    <row r="141" spans="1:5" ht="24.75" customHeight="1">
      <c r="A141" s="174" t="s">
        <v>260</v>
      </c>
      <c r="B141" s="176" t="s">
        <v>232</v>
      </c>
      <c r="C141" s="306">
        <v>80000</v>
      </c>
      <c r="D141" s="273"/>
      <c r="E141" s="287"/>
    </row>
    <row r="142" spans="1:5" ht="24.75" customHeight="1" thickBot="1">
      <c r="A142" s="177"/>
      <c r="B142" s="178" t="s">
        <v>233</v>
      </c>
      <c r="C142" s="310">
        <f>SUM(C128+C131+C134+C137+C140+C141)</f>
        <v>304378</v>
      </c>
      <c r="D142" s="311">
        <f>SUM(D128+D131+D137+D141)</f>
        <v>0</v>
      </c>
      <c r="E142" s="312">
        <f>SUM(E128+E131+E137+E141)</f>
        <v>0</v>
      </c>
    </row>
  </sheetData>
  <mergeCells count="13">
    <mergeCell ref="E20:E21"/>
    <mergeCell ref="C48:C49"/>
    <mergeCell ref="D48:D49"/>
    <mergeCell ref="E48:E49"/>
    <mergeCell ref="C1:D1"/>
    <mergeCell ref="A125:B125"/>
    <mergeCell ref="C20:C21"/>
    <mergeCell ref="D20:D21"/>
    <mergeCell ref="D9:E9"/>
    <mergeCell ref="C18:C19"/>
    <mergeCell ref="D18:D19"/>
    <mergeCell ref="E18:E19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80" r:id="rId1"/>
  <rowBreaks count="3" manualBreakCount="3">
    <brk id="54" max="255" man="1"/>
    <brk id="74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showZeros="0" view="pageBreakPreview" zoomScale="60" zoomScaleNormal="75" workbookViewId="0" topLeftCell="A1">
      <pane xSplit="4" ySplit="13" topLeftCell="E3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4" sqref="E4"/>
    </sheetView>
  </sheetViews>
  <sheetFormatPr defaultColWidth="9.00390625" defaultRowHeight="12.75"/>
  <cols>
    <col min="1" max="1" width="8.125" style="0" customWidth="1"/>
    <col min="2" max="3" width="6.75390625" style="0" customWidth="1"/>
    <col min="4" max="4" width="38.00390625" style="0" customWidth="1"/>
    <col min="5" max="5" width="14.00390625" style="0" customWidth="1"/>
    <col min="6" max="6" width="11.875" style="0" customWidth="1"/>
    <col min="7" max="7" width="10.75390625" style="0" customWidth="1"/>
  </cols>
  <sheetData>
    <row r="1" spans="5:7" ht="14.25">
      <c r="E1" s="340" t="s">
        <v>329</v>
      </c>
      <c r="F1" s="340"/>
      <c r="G1" s="340"/>
    </row>
    <row r="2" spans="5:7" ht="14.25">
      <c r="E2" s="340" t="s">
        <v>326</v>
      </c>
      <c r="F2" s="340"/>
      <c r="G2" s="340"/>
    </row>
    <row r="3" spans="5:7" ht="14.25">
      <c r="E3" s="340" t="s">
        <v>325</v>
      </c>
      <c r="F3" s="340"/>
      <c r="G3" s="340"/>
    </row>
    <row r="4" spans="5:7" ht="14.25">
      <c r="E4" s="320" t="s">
        <v>330</v>
      </c>
      <c r="F4" s="320"/>
      <c r="G4" s="327"/>
    </row>
    <row r="6" spans="1:7" ht="18">
      <c r="A6" s="343" t="s">
        <v>287</v>
      </c>
      <c r="B6" s="343"/>
      <c r="C6" s="343"/>
      <c r="D6" s="343"/>
      <c r="E6" s="343"/>
      <c r="F6" s="343"/>
      <c r="G6" s="343"/>
    </row>
    <row r="7" spans="1:7" ht="18">
      <c r="A7" s="343" t="s">
        <v>172</v>
      </c>
      <c r="B7" s="343"/>
      <c r="C7" s="343"/>
      <c r="D7" s="343"/>
      <c r="E7" s="343"/>
      <c r="F7" s="343"/>
      <c r="G7" s="343"/>
    </row>
    <row r="8" spans="1:7" ht="18">
      <c r="A8" s="343" t="s">
        <v>171</v>
      </c>
      <c r="B8" s="343"/>
      <c r="C8" s="343"/>
      <c r="D8" s="343"/>
      <c r="E8" s="343"/>
      <c r="F8" s="343"/>
      <c r="G8" s="343"/>
    </row>
    <row r="9" spans="1:7" ht="13.5" thickBot="1">
      <c r="A9" s="1"/>
      <c r="B9" s="1"/>
      <c r="C9" s="1"/>
      <c r="D9" s="3"/>
      <c r="E9" s="12"/>
      <c r="F9" s="50"/>
      <c r="G9" s="12"/>
    </row>
    <row r="10" spans="1:7" ht="14.25" customHeight="1" thickBot="1">
      <c r="A10" s="51" t="s">
        <v>168</v>
      </c>
      <c r="B10" s="75" t="s">
        <v>169</v>
      </c>
      <c r="C10" s="65" t="s">
        <v>116</v>
      </c>
      <c r="D10" s="204" t="s">
        <v>0</v>
      </c>
      <c r="E10" s="341" t="s">
        <v>39</v>
      </c>
      <c r="F10" s="344"/>
      <c r="G10" s="342"/>
    </row>
    <row r="11" spans="1:7" ht="14.25" customHeight="1" thickBot="1">
      <c r="A11" s="211" t="s">
        <v>244</v>
      </c>
      <c r="B11" s="212" t="s">
        <v>170</v>
      </c>
      <c r="C11" s="214" t="s">
        <v>245</v>
      </c>
      <c r="D11" s="213" t="s">
        <v>1</v>
      </c>
      <c r="E11" s="85" t="s">
        <v>44</v>
      </c>
      <c r="F11" s="341" t="s">
        <v>105</v>
      </c>
      <c r="G11" s="342"/>
    </row>
    <row r="12" spans="1:7" ht="13.5" customHeight="1" thickBot="1">
      <c r="A12" s="54"/>
      <c r="B12" s="81"/>
      <c r="C12" s="81"/>
      <c r="D12" s="205"/>
      <c r="E12" s="14"/>
      <c r="F12" s="61" t="s">
        <v>43</v>
      </c>
      <c r="G12" s="89" t="s">
        <v>114</v>
      </c>
    </row>
    <row r="13" spans="1:7" ht="13.5" thickBot="1">
      <c r="A13" s="79">
        <v>1</v>
      </c>
      <c r="B13" s="80">
        <v>2</v>
      </c>
      <c r="C13" s="80">
        <v>3</v>
      </c>
      <c r="D13" s="206">
        <v>4</v>
      </c>
      <c r="E13" s="207">
        <v>5</v>
      </c>
      <c r="F13" s="208">
        <v>6</v>
      </c>
      <c r="G13" s="209">
        <v>7</v>
      </c>
    </row>
    <row r="14" spans="1:7" ht="24.75" customHeight="1" thickBot="1">
      <c r="A14" s="105"/>
      <c r="B14" s="106"/>
      <c r="C14" s="106"/>
      <c r="D14" s="107" t="s">
        <v>2</v>
      </c>
      <c r="E14" s="127"/>
      <c r="F14" s="128"/>
      <c r="G14" s="202"/>
    </row>
    <row r="15" spans="1:7" ht="30" customHeight="1">
      <c r="A15" s="24">
        <v>100</v>
      </c>
      <c r="B15" s="66"/>
      <c r="C15" s="66"/>
      <c r="D15" s="266" t="s">
        <v>308</v>
      </c>
      <c r="E15" s="129">
        <f>SUM(E16+E17+E18+E19)</f>
        <v>247844</v>
      </c>
      <c r="F15" s="130">
        <f>SUM(F16+F17+F18+F19)</f>
        <v>238243</v>
      </c>
      <c r="G15" s="242">
        <f>SUM(G16+G17+G18+G19)</f>
        <v>9601</v>
      </c>
    </row>
    <row r="16" spans="1:7" ht="24.75" customHeight="1" hidden="1">
      <c r="A16" s="28">
        <v>105</v>
      </c>
      <c r="B16" s="67">
        <v>39</v>
      </c>
      <c r="C16" s="67">
        <v>75</v>
      </c>
      <c r="D16" s="109" t="s">
        <v>164</v>
      </c>
      <c r="E16" s="131">
        <f aca="true" t="shared" si="0" ref="E16:E21">SUM(F16+G16)</f>
        <v>0</v>
      </c>
      <c r="F16" s="132"/>
      <c r="G16" s="13"/>
    </row>
    <row r="17" spans="1:7" ht="24.75" customHeight="1">
      <c r="A17" s="28">
        <v>105</v>
      </c>
      <c r="B17" s="67">
        <v>41</v>
      </c>
      <c r="C17" s="67">
        <v>75</v>
      </c>
      <c r="D17" s="109" t="s">
        <v>164</v>
      </c>
      <c r="E17" s="131">
        <f t="shared" si="0"/>
        <v>489</v>
      </c>
      <c r="F17" s="132">
        <v>479</v>
      </c>
      <c r="G17" s="13">
        <v>10</v>
      </c>
    </row>
    <row r="18" spans="1:7" ht="24.75" customHeight="1">
      <c r="A18" s="28">
        <v>106</v>
      </c>
      <c r="B18" s="67">
        <v>26</v>
      </c>
      <c r="C18" s="67">
        <v>27</v>
      </c>
      <c r="D18" s="109" t="s">
        <v>158</v>
      </c>
      <c r="E18" s="131">
        <f t="shared" si="0"/>
        <v>205324</v>
      </c>
      <c r="F18" s="132">
        <v>205324</v>
      </c>
      <c r="G18" s="13"/>
    </row>
    <row r="19" spans="1:7" ht="24.75" customHeight="1">
      <c r="A19" s="28">
        <v>106</v>
      </c>
      <c r="B19" s="67">
        <v>27</v>
      </c>
      <c r="C19" s="67">
        <v>29</v>
      </c>
      <c r="D19" s="109" t="s">
        <v>165</v>
      </c>
      <c r="E19" s="131">
        <f t="shared" si="0"/>
        <v>42031</v>
      </c>
      <c r="F19" s="132">
        <v>32440</v>
      </c>
      <c r="G19" s="13">
        <v>9591</v>
      </c>
    </row>
    <row r="20" spans="1:7" s="122" customFormat="1" ht="45" customHeight="1" hidden="1">
      <c r="A20" s="24">
        <v>300</v>
      </c>
      <c r="B20" s="66"/>
      <c r="C20" s="66"/>
      <c r="D20" s="216" t="s">
        <v>249</v>
      </c>
      <c r="E20" s="131">
        <f t="shared" si="0"/>
        <v>0</v>
      </c>
      <c r="F20" s="136">
        <f>SUM(F21)</f>
        <v>0</v>
      </c>
      <c r="G20" s="137">
        <f>SUM(G21)</f>
        <v>0</v>
      </c>
    </row>
    <row r="21" spans="1:7" ht="24.75" customHeight="1" hidden="1">
      <c r="A21" s="28"/>
      <c r="B21" s="67"/>
      <c r="C21" s="67"/>
      <c r="D21" s="109"/>
      <c r="E21" s="131">
        <f t="shared" si="0"/>
        <v>0</v>
      </c>
      <c r="F21" s="132"/>
      <c r="G21" s="13"/>
    </row>
    <row r="22" spans="1:7" ht="24.75" customHeight="1">
      <c r="A22" s="24">
        <v>500</v>
      </c>
      <c r="B22" s="66"/>
      <c r="C22" s="66"/>
      <c r="D22" s="110" t="s">
        <v>3</v>
      </c>
      <c r="E22" s="135">
        <f>SUM(E23+E24)</f>
        <v>43708</v>
      </c>
      <c r="F22" s="136">
        <f>SUM(F23+F24)</f>
        <v>43696</v>
      </c>
      <c r="G22" s="137">
        <f>SUM(G23+G24)</f>
        <v>12</v>
      </c>
    </row>
    <row r="23" spans="1:7" ht="24.75" customHeight="1">
      <c r="A23" s="28">
        <v>501</v>
      </c>
      <c r="B23" s="67">
        <v>601</v>
      </c>
      <c r="C23" s="67">
        <v>75</v>
      </c>
      <c r="D23" s="111" t="s">
        <v>117</v>
      </c>
      <c r="E23" s="131">
        <f>SUM(F23+G23)</f>
        <v>43708</v>
      </c>
      <c r="F23" s="132">
        <v>43696</v>
      </c>
      <c r="G23" s="13">
        <v>12</v>
      </c>
    </row>
    <row r="24" spans="1:7" ht="24.75" customHeight="1" hidden="1">
      <c r="A24" s="28">
        <v>509</v>
      </c>
      <c r="B24" s="67">
        <v>601</v>
      </c>
      <c r="C24" s="67">
        <v>75</v>
      </c>
      <c r="D24" s="111" t="s">
        <v>118</v>
      </c>
      <c r="E24" s="131">
        <f>SUM(F24+G24)</f>
        <v>0</v>
      </c>
      <c r="F24" s="132"/>
      <c r="G24" s="13"/>
    </row>
    <row r="25" spans="1:7" ht="24.75" customHeight="1">
      <c r="A25" s="24">
        <v>700</v>
      </c>
      <c r="B25" s="66"/>
      <c r="C25" s="66"/>
      <c r="D25" s="110" t="s">
        <v>4</v>
      </c>
      <c r="E25" s="138">
        <f>SUM(E26:E29)</f>
        <v>225136</v>
      </c>
      <c r="F25" s="139">
        <f>SUM(F26:F29)</f>
        <v>16500</v>
      </c>
      <c r="G25" s="140">
        <f>SUM(G26:G29)</f>
        <v>208636</v>
      </c>
    </row>
    <row r="26" spans="1:7" ht="24.75" customHeight="1">
      <c r="A26" s="28">
        <v>701</v>
      </c>
      <c r="B26" s="67">
        <v>293</v>
      </c>
      <c r="C26" s="67">
        <v>290</v>
      </c>
      <c r="D26" s="111" t="s">
        <v>152</v>
      </c>
      <c r="E26" s="131">
        <f>SUM(F26+G26)</f>
        <v>600</v>
      </c>
      <c r="F26" s="132">
        <v>600</v>
      </c>
      <c r="G26" s="137"/>
    </row>
    <row r="27" spans="1:7" ht="24.75" customHeight="1">
      <c r="A27" s="28">
        <v>701</v>
      </c>
      <c r="B27" s="67">
        <v>293</v>
      </c>
      <c r="C27" s="67">
        <v>441</v>
      </c>
      <c r="D27" s="111" t="s">
        <v>153</v>
      </c>
      <c r="E27" s="131">
        <f>SUM(F27+G27)</f>
        <v>6900</v>
      </c>
      <c r="F27" s="132">
        <v>6900</v>
      </c>
      <c r="G27" s="137"/>
    </row>
    <row r="28" spans="1:7" ht="24.75" customHeight="1">
      <c r="A28" s="28">
        <v>707</v>
      </c>
      <c r="B28" s="67">
        <v>313</v>
      </c>
      <c r="C28" s="67">
        <v>198</v>
      </c>
      <c r="D28" s="111" t="s">
        <v>154</v>
      </c>
      <c r="E28" s="131">
        <f>SUM(F28+G28)</f>
        <v>208636</v>
      </c>
      <c r="F28" s="136"/>
      <c r="G28" s="13">
        <v>208636</v>
      </c>
    </row>
    <row r="29" spans="1:7" ht="24.75" customHeight="1">
      <c r="A29" s="28">
        <v>707</v>
      </c>
      <c r="B29" s="67">
        <v>314</v>
      </c>
      <c r="C29" s="67">
        <v>397</v>
      </c>
      <c r="D29" s="111" t="s">
        <v>15</v>
      </c>
      <c r="E29" s="131">
        <f>SUM(F29+G29)</f>
        <v>9000</v>
      </c>
      <c r="F29" s="132">
        <v>9000</v>
      </c>
      <c r="G29" s="13"/>
    </row>
    <row r="30" spans="1:7" ht="24.75" customHeight="1">
      <c r="A30" s="24">
        <v>800</v>
      </c>
      <c r="B30" s="66"/>
      <c r="C30" s="66"/>
      <c r="D30" s="110" t="s">
        <v>5</v>
      </c>
      <c r="E30" s="138">
        <f>SUM(E31)</f>
        <v>4300</v>
      </c>
      <c r="F30" s="136">
        <f>SUM(F31)</f>
        <v>4300</v>
      </c>
      <c r="G30" s="137">
        <f>SUM(G31)</f>
        <v>0</v>
      </c>
    </row>
    <row r="31" spans="1:7" ht="24.75" customHeight="1">
      <c r="A31" s="28">
        <v>802</v>
      </c>
      <c r="B31" s="67">
        <v>344</v>
      </c>
      <c r="C31" s="67">
        <v>213</v>
      </c>
      <c r="D31" s="111" t="s">
        <v>119</v>
      </c>
      <c r="E31" s="131">
        <f>SUM(F31+G31)</f>
        <v>4300</v>
      </c>
      <c r="F31" s="132">
        <v>4300</v>
      </c>
      <c r="G31" s="13"/>
    </row>
    <row r="32" spans="1:7" ht="24.75" customHeight="1">
      <c r="A32" s="24">
        <v>900</v>
      </c>
      <c r="B32" s="66"/>
      <c r="C32" s="66"/>
      <c r="D32" s="110" t="s">
        <v>162</v>
      </c>
      <c r="E32" s="138">
        <f>SUM(E33)</f>
        <v>1270</v>
      </c>
      <c r="F32" s="136">
        <f>SUM(F33)</f>
        <v>1240</v>
      </c>
      <c r="G32" s="137">
        <f>SUM(G33)</f>
        <v>30</v>
      </c>
    </row>
    <row r="33" spans="1:7" ht="24.75" customHeight="1">
      <c r="A33" s="28">
        <v>903</v>
      </c>
      <c r="B33" s="67">
        <v>362</v>
      </c>
      <c r="C33" s="67">
        <v>75</v>
      </c>
      <c r="D33" s="111" t="s">
        <v>163</v>
      </c>
      <c r="E33" s="131">
        <f>SUM(F33+G33)</f>
        <v>1270</v>
      </c>
      <c r="F33" s="132">
        <v>1240</v>
      </c>
      <c r="G33" s="13">
        <v>30</v>
      </c>
    </row>
    <row r="34" spans="1:7" ht="24.75" customHeight="1">
      <c r="A34" s="24">
        <v>1000</v>
      </c>
      <c r="B34" s="66"/>
      <c r="C34" s="66"/>
      <c r="D34" s="110" t="s">
        <v>6</v>
      </c>
      <c r="E34" s="138">
        <f>SUM(E35:E36)</f>
        <v>51900</v>
      </c>
      <c r="F34" s="136">
        <f>SUM(F35:F36)</f>
        <v>51900</v>
      </c>
      <c r="G34" s="137">
        <f>SUM(G35:G36)</f>
        <v>0</v>
      </c>
    </row>
    <row r="35" spans="1:7" ht="24.75" customHeight="1">
      <c r="A35" s="28">
        <v>1001</v>
      </c>
      <c r="B35" s="67">
        <v>372</v>
      </c>
      <c r="C35" s="67">
        <v>290</v>
      </c>
      <c r="D35" s="111" t="s">
        <v>120</v>
      </c>
      <c r="E35" s="131">
        <f>SUM(F35+G35)</f>
        <v>11600</v>
      </c>
      <c r="F35" s="132">
        <v>11600</v>
      </c>
      <c r="G35" s="13"/>
    </row>
    <row r="36" spans="1:7" ht="24.75" customHeight="1">
      <c r="A36" s="28">
        <v>1005</v>
      </c>
      <c r="B36" s="67">
        <v>380</v>
      </c>
      <c r="C36" s="67">
        <v>290</v>
      </c>
      <c r="D36" s="111" t="s">
        <v>121</v>
      </c>
      <c r="E36" s="131">
        <f>SUM(F36+G36)</f>
        <v>40300</v>
      </c>
      <c r="F36" s="132">
        <v>40300</v>
      </c>
      <c r="G36" s="13"/>
    </row>
    <row r="37" spans="1:7" ht="24.75" customHeight="1">
      <c r="A37" s="24">
        <v>1100</v>
      </c>
      <c r="B37" s="66"/>
      <c r="C37" s="67"/>
      <c r="D37" s="110" t="s">
        <v>155</v>
      </c>
      <c r="E37" s="138">
        <f>SUM(E38)</f>
        <v>2800</v>
      </c>
      <c r="F37" s="139">
        <f>SUM(F38)</f>
        <v>2800</v>
      </c>
      <c r="G37" s="140">
        <f>SUM(G38)</f>
        <v>0</v>
      </c>
    </row>
    <row r="38" spans="1:7" ht="24.75" customHeight="1">
      <c r="A38" s="28">
        <v>1102</v>
      </c>
      <c r="B38" s="67">
        <v>515</v>
      </c>
      <c r="C38" s="67">
        <v>397</v>
      </c>
      <c r="D38" s="111" t="s">
        <v>35</v>
      </c>
      <c r="E38" s="131">
        <f>SUM(F38+G38)</f>
        <v>2800</v>
      </c>
      <c r="F38" s="132">
        <v>2800</v>
      </c>
      <c r="G38" s="13"/>
    </row>
    <row r="39" spans="1:7" s="122" customFormat="1" ht="24.75" customHeight="1">
      <c r="A39" s="24">
        <v>1200</v>
      </c>
      <c r="B39" s="66"/>
      <c r="C39" s="66"/>
      <c r="D39" s="110" t="s">
        <v>115</v>
      </c>
      <c r="E39" s="141">
        <f>SUM(E40:E48)</f>
        <v>587244</v>
      </c>
      <c r="F39" s="139">
        <f>SUM(F40:F48)</f>
        <v>444059</v>
      </c>
      <c r="G39" s="243">
        <f>SUM(G40:G48)</f>
        <v>143185</v>
      </c>
    </row>
    <row r="40" spans="1:7" ht="24.75" customHeight="1">
      <c r="A40" s="28">
        <v>1201</v>
      </c>
      <c r="B40" s="67">
        <v>310</v>
      </c>
      <c r="C40" s="67">
        <v>290</v>
      </c>
      <c r="D40" s="111" t="s">
        <v>122</v>
      </c>
      <c r="E40" s="131">
        <f aca="true" t="shared" si="1" ref="E40:E48">SUM(F40+G40)</f>
        <v>53648</v>
      </c>
      <c r="F40" s="132">
        <v>53648</v>
      </c>
      <c r="G40" s="13"/>
    </row>
    <row r="41" spans="1:7" ht="24.75" customHeight="1">
      <c r="A41" s="28">
        <v>1201</v>
      </c>
      <c r="B41" s="67">
        <v>310</v>
      </c>
      <c r="C41" s="67">
        <v>397</v>
      </c>
      <c r="D41" s="111" t="s">
        <v>15</v>
      </c>
      <c r="E41" s="131">
        <f t="shared" si="1"/>
        <v>67028</v>
      </c>
      <c r="F41" s="132"/>
      <c r="G41" s="13">
        <v>67028</v>
      </c>
    </row>
    <row r="42" spans="1:7" ht="24.75" customHeight="1">
      <c r="A42" s="28">
        <v>1201</v>
      </c>
      <c r="B42" s="67">
        <v>352</v>
      </c>
      <c r="C42" s="67">
        <v>356</v>
      </c>
      <c r="D42" s="111" t="s">
        <v>253</v>
      </c>
      <c r="E42" s="131">
        <f>SUM(F42+G42)</f>
        <v>50000</v>
      </c>
      <c r="F42" s="132">
        <v>50000</v>
      </c>
      <c r="G42" s="13"/>
    </row>
    <row r="43" spans="1:7" ht="24.75" customHeight="1">
      <c r="A43" s="28">
        <v>1202</v>
      </c>
      <c r="B43" s="67">
        <v>311</v>
      </c>
      <c r="C43" s="67">
        <v>440</v>
      </c>
      <c r="D43" s="111" t="s">
        <v>123</v>
      </c>
      <c r="E43" s="131">
        <f t="shared" si="1"/>
        <v>127289</v>
      </c>
      <c r="F43" s="132">
        <v>127289</v>
      </c>
      <c r="G43" s="13"/>
    </row>
    <row r="44" spans="1:7" ht="24.75" customHeight="1">
      <c r="A44" s="28">
        <v>1202</v>
      </c>
      <c r="B44" s="67">
        <v>311</v>
      </c>
      <c r="C44" s="67">
        <v>442</v>
      </c>
      <c r="D44" s="111" t="s">
        <v>124</v>
      </c>
      <c r="E44" s="131">
        <f t="shared" si="1"/>
        <v>82142</v>
      </c>
      <c r="F44" s="132">
        <v>82142</v>
      </c>
      <c r="G44" s="13"/>
    </row>
    <row r="45" spans="1:7" ht="24.75" customHeight="1">
      <c r="A45" s="28">
        <v>1202</v>
      </c>
      <c r="B45" s="67">
        <v>311</v>
      </c>
      <c r="C45" s="67">
        <v>443</v>
      </c>
      <c r="D45" s="111" t="s">
        <v>125</v>
      </c>
      <c r="E45" s="131">
        <f t="shared" si="1"/>
        <v>129480</v>
      </c>
      <c r="F45" s="132">
        <v>129480</v>
      </c>
      <c r="G45" s="13"/>
    </row>
    <row r="46" spans="1:7" ht="24.75" customHeight="1">
      <c r="A46" s="28">
        <v>1202</v>
      </c>
      <c r="B46" s="73">
        <v>311</v>
      </c>
      <c r="C46" s="73">
        <v>397</v>
      </c>
      <c r="D46" s="111" t="s">
        <v>15</v>
      </c>
      <c r="E46" s="131">
        <f t="shared" si="1"/>
        <v>76157</v>
      </c>
      <c r="F46" s="132"/>
      <c r="G46" s="13">
        <v>76157</v>
      </c>
    </row>
    <row r="47" spans="1:7" ht="24.75" customHeight="1">
      <c r="A47" s="28">
        <v>1203</v>
      </c>
      <c r="B47" s="73">
        <v>311</v>
      </c>
      <c r="C47" s="73">
        <v>444</v>
      </c>
      <c r="D47" s="111" t="s">
        <v>126</v>
      </c>
      <c r="E47" s="131">
        <f t="shared" si="1"/>
        <v>1500</v>
      </c>
      <c r="F47" s="132">
        <v>1500</v>
      </c>
      <c r="G47" s="13"/>
    </row>
    <row r="48" spans="1:7" ht="24.75" customHeight="1" hidden="1">
      <c r="A48" s="28">
        <v>1203</v>
      </c>
      <c r="B48" s="67"/>
      <c r="C48" s="67">
        <v>397</v>
      </c>
      <c r="D48" s="111" t="s">
        <v>15</v>
      </c>
      <c r="E48" s="131">
        <f t="shared" si="1"/>
        <v>0</v>
      </c>
      <c r="F48" s="132"/>
      <c r="G48" s="13"/>
    </row>
    <row r="49" spans="1:7" ht="24.75" customHeight="1">
      <c r="A49" s="24">
        <v>1300</v>
      </c>
      <c r="B49" s="66"/>
      <c r="C49" s="66"/>
      <c r="D49" s="110" t="s">
        <v>7</v>
      </c>
      <c r="E49" s="138">
        <f>SUM(E50:E52)</f>
        <v>12501</v>
      </c>
      <c r="F49" s="136">
        <f>SUM(F50:F52)</f>
        <v>12383</v>
      </c>
      <c r="G49" s="137">
        <f>SUM(G50:G52)</f>
        <v>118</v>
      </c>
    </row>
    <row r="50" spans="1:7" ht="24.75" customHeight="1">
      <c r="A50" s="28">
        <v>1302</v>
      </c>
      <c r="B50" s="67">
        <v>601</v>
      </c>
      <c r="C50" s="67">
        <v>75</v>
      </c>
      <c r="D50" s="111" t="s">
        <v>7</v>
      </c>
      <c r="E50" s="131">
        <f>SUM(F50+G50)</f>
        <v>6246</v>
      </c>
      <c r="F50" s="132">
        <v>6128</v>
      </c>
      <c r="G50" s="13">
        <v>118</v>
      </c>
    </row>
    <row r="51" spans="1:7" ht="24.75" customHeight="1">
      <c r="A51" s="28">
        <v>1303</v>
      </c>
      <c r="B51" s="67">
        <v>151</v>
      </c>
      <c r="C51" s="67">
        <v>83</v>
      </c>
      <c r="D51" s="111" t="s">
        <v>7</v>
      </c>
      <c r="E51" s="131">
        <f>SUM(F51+G51)</f>
        <v>1000</v>
      </c>
      <c r="F51" s="132">
        <v>1000</v>
      </c>
      <c r="G51" s="13"/>
    </row>
    <row r="52" spans="1:7" ht="24.75" customHeight="1">
      <c r="A52" s="28">
        <v>1304</v>
      </c>
      <c r="B52" s="67">
        <v>601</v>
      </c>
      <c r="C52" s="67">
        <v>75</v>
      </c>
      <c r="D52" s="245" t="s">
        <v>65</v>
      </c>
      <c r="E52" s="131">
        <f>SUM(F52+G52)</f>
        <v>5255</v>
      </c>
      <c r="F52" s="132">
        <v>5255</v>
      </c>
      <c r="G52" s="13"/>
    </row>
    <row r="53" spans="1:7" ht="24.75" customHeight="1">
      <c r="A53" s="24">
        <v>1400</v>
      </c>
      <c r="B53" s="66"/>
      <c r="C53" s="66"/>
      <c r="D53" s="110" t="s">
        <v>8</v>
      </c>
      <c r="E53" s="141">
        <f>SUM(E54:E66)</f>
        <v>1056024</v>
      </c>
      <c r="F53" s="139">
        <f>SUM(F54:F66)</f>
        <v>1007131</v>
      </c>
      <c r="G53" s="243">
        <f>SUM(G54:G66)</f>
        <v>48893</v>
      </c>
    </row>
    <row r="54" spans="1:7" ht="24.75" customHeight="1">
      <c r="A54" s="28">
        <v>1401</v>
      </c>
      <c r="B54" s="67">
        <v>400</v>
      </c>
      <c r="C54" s="67">
        <v>259</v>
      </c>
      <c r="D54" s="111" t="s">
        <v>127</v>
      </c>
      <c r="E54" s="131">
        <f aca="true" t="shared" si="2" ref="E54:E65">SUM(F54+G54)</f>
        <v>283486</v>
      </c>
      <c r="F54" s="132">
        <v>273263</v>
      </c>
      <c r="G54" s="13">
        <v>10223</v>
      </c>
    </row>
    <row r="55" spans="1:7" ht="24.75" customHeight="1">
      <c r="A55" s="28">
        <v>1402</v>
      </c>
      <c r="B55" s="67">
        <v>400</v>
      </c>
      <c r="C55" s="67">
        <v>260</v>
      </c>
      <c r="D55" s="111" t="s">
        <v>128</v>
      </c>
      <c r="E55" s="131">
        <f t="shared" si="2"/>
        <v>475305</v>
      </c>
      <c r="F55" s="132">
        <v>451080</v>
      </c>
      <c r="G55" s="13">
        <v>24225</v>
      </c>
    </row>
    <row r="56" spans="1:7" ht="24.75" customHeight="1">
      <c r="A56" s="28">
        <v>1402</v>
      </c>
      <c r="B56" s="67">
        <v>400</v>
      </c>
      <c r="C56" s="67">
        <v>262</v>
      </c>
      <c r="D56" s="111" t="s">
        <v>129</v>
      </c>
      <c r="E56" s="131">
        <f t="shared" si="2"/>
        <v>19454</v>
      </c>
      <c r="F56" s="132">
        <v>18516</v>
      </c>
      <c r="G56" s="13">
        <v>938</v>
      </c>
    </row>
    <row r="57" spans="1:7" ht="24.75" customHeight="1">
      <c r="A57" s="28">
        <v>1402</v>
      </c>
      <c r="B57" s="67">
        <v>400</v>
      </c>
      <c r="C57" s="67">
        <v>263</v>
      </c>
      <c r="D57" s="111" t="s">
        <v>130</v>
      </c>
      <c r="E57" s="131">
        <f t="shared" si="2"/>
        <v>60715</v>
      </c>
      <c r="F57" s="132">
        <v>58196</v>
      </c>
      <c r="G57" s="13">
        <v>2519</v>
      </c>
    </row>
    <row r="58" spans="1:7" ht="24.75" customHeight="1">
      <c r="A58" s="28">
        <v>1402</v>
      </c>
      <c r="B58" s="67">
        <v>400</v>
      </c>
      <c r="C58" s="67">
        <v>264</v>
      </c>
      <c r="D58" s="111" t="s">
        <v>131</v>
      </c>
      <c r="E58" s="131">
        <f t="shared" si="2"/>
        <v>69128</v>
      </c>
      <c r="F58" s="132">
        <v>64365</v>
      </c>
      <c r="G58" s="13">
        <v>4763</v>
      </c>
    </row>
    <row r="59" spans="1:7" ht="24.75" customHeight="1">
      <c r="A59" s="28">
        <v>1402</v>
      </c>
      <c r="B59" s="67">
        <v>400</v>
      </c>
      <c r="C59" s="67">
        <v>264</v>
      </c>
      <c r="D59" s="111" t="s">
        <v>132</v>
      </c>
      <c r="E59" s="131">
        <f t="shared" si="2"/>
        <v>39003</v>
      </c>
      <c r="F59" s="132">
        <v>37858</v>
      </c>
      <c r="G59" s="13">
        <v>1145</v>
      </c>
    </row>
    <row r="60" spans="1:7" ht="24.75" customHeight="1">
      <c r="A60" s="28">
        <v>1402</v>
      </c>
      <c r="B60" s="67">
        <v>400</v>
      </c>
      <c r="C60" s="67">
        <v>265</v>
      </c>
      <c r="D60" s="111" t="s">
        <v>133</v>
      </c>
      <c r="E60" s="131">
        <f t="shared" si="2"/>
        <v>46864</v>
      </c>
      <c r="F60" s="132">
        <v>44098</v>
      </c>
      <c r="G60" s="13">
        <v>2766</v>
      </c>
    </row>
    <row r="61" spans="1:7" ht="24.75" customHeight="1">
      <c r="A61" s="28">
        <v>1403</v>
      </c>
      <c r="B61" s="67">
        <v>400</v>
      </c>
      <c r="C61" s="67">
        <v>267</v>
      </c>
      <c r="D61" s="111" t="s">
        <v>134</v>
      </c>
      <c r="E61" s="131">
        <f t="shared" si="2"/>
        <v>3044</v>
      </c>
      <c r="F61" s="132">
        <v>3044</v>
      </c>
      <c r="G61" s="13"/>
    </row>
    <row r="62" spans="1:7" ht="24.75" customHeight="1" hidden="1">
      <c r="A62" s="28">
        <v>1404</v>
      </c>
      <c r="B62" s="67">
        <v>400</v>
      </c>
      <c r="C62" s="67">
        <v>268</v>
      </c>
      <c r="D62" s="111" t="s">
        <v>135</v>
      </c>
      <c r="E62" s="131">
        <f t="shared" si="2"/>
        <v>0</v>
      </c>
      <c r="F62" s="132"/>
      <c r="G62" s="13"/>
    </row>
    <row r="63" spans="1:7" ht="24.75" customHeight="1">
      <c r="A63" s="28">
        <v>1405</v>
      </c>
      <c r="B63" s="67">
        <v>400</v>
      </c>
      <c r="C63" s="67">
        <v>270</v>
      </c>
      <c r="D63" s="111" t="s">
        <v>136</v>
      </c>
      <c r="E63" s="131">
        <f t="shared" si="2"/>
        <v>778</v>
      </c>
      <c r="F63" s="132">
        <v>778</v>
      </c>
      <c r="G63" s="13"/>
    </row>
    <row r="64" spans="1:7" ht="24.75" customHeight="1">
      <c r="A64" s="28">
        <v>1407</v>
      </c>
      <c r="B64" s="67">
        <v>400</v>
      </c>
      <c r="C64" s="67">
        <v>272</v>
      </c>
      <c r="D64" s="111" t="s">
        <v>137</v>
      </c>
      <c r="E64" s="131">
        <f t="shared" si="2"/>
        <v>45905</v>
      </c>
      <c r="F64" s="132">
        <v>45532</v>
      </c>
      <c r="G64" s="13">
        <v>373</v>
      </c>
    </row>
    <row r="65" spans="1:7" ht="24.75" customHeight="1">
      <c r="A65" s="28">
        <v>1407</v>
      </c>
      <c r="B65" s="67">
        <v>400</v>
      </c>
      <c r="C65" s="67">
        <v>319</v>
      </c>
      <c r="D65" s="111" t="s">
        <v>138</v>
      </c>
      <c r="E65" s="131">
        <f t="shared" si="2"/>
        <v>12342</v>
      </c>
      <c r="F65" s="132">
        <v>10401</v>
      </c>
      <c r="G65" s="13">
        <v>1941</v>
      </c>
    </row>
    <row r="66" spans="1:7" ht="24.75" customHeight="1" hidden="1">
      <c r="A66" s="28">
        <v>1407</v>
      </c>
      <c r="B66" s="67">
        <v>400</v>
      </c>
      <c r="C66" s="67">
        <v>500</v>
      </c>
      <c r="D66" s="111" t="s">
        <v>320</v>
      </c>
      <c r="E66" s="131">
        <f>SUM(F66:G66)</f>
        <v>0</v>
      </c>
      <c r="F66" s="132"/>
      <c r="G66" s="13"/>
    </row>
    <row r="67" spans="1:7" s="191" customFormat="1" ht="24.75" customHeight="1">
      <c r="A67" s="196">
        <v>1500</v>
      </c>
      <c r="B67" s="197"/>
      <c r="C67" s="197"/>
      <c r="D67" s="198" t="s">
        <v>9</v>
      </c>
      <c r="E67" s="195">
        <f>SUM(E68+E69+E70)</f>
        <v>51784</v>
      </c>
      <c r="F67" s="189">
        <f>SUM(F68+F69+F70)</f>
        <v>49191</v>
      </c>
      <c r="G67" s="190">
        <f>SUM(G68+G69+G70)</f>
        <v>2593</v>
      </c>
    </row>
    <row r="68" spans="1:7" ht="24.75" customHeight="1">
      <c r="A68" s="28">
        <v>1501</v>
      </c>
      <c r="B68" s="67">
        <v>410</v>
      </c>
      <c r="C68" s="67">
        <v>280</v>
      </c>
      <c r="D68" s="111" t="s">
        <v>139</v>
      </c>
      <c r="E68" s="131">
        <f>SUM(F68+G68)</f>
        <v>3405</v>
      </c>
      <c r="F68" s="132">
        <v>3145</v>
      </c>
      <c r="G68" s="13">
        <v>260</v>
      </c>
    </row>
    <row r="69" spans="1:7" ht="24.75" customHeight="1">
      <c r="A69" s="28">
        <v>1501</v>
      </c>
      <c r="B69" s="67">
        <v>410</v>
      </c>
      <c r="C69" s="67">
        <v>284</v>
      </c>
      <c r="D69" s="111" t="s">
        <v>140</v>
      </c>
      <c r="E69" s="131">
        <f>SUM(F69+G69)</f>
        <v>13525</v>
      </c>
      <c r="F69" s="132">
        <v>12725</v>
      </c>
      <c r="G69" s="13">
        <v>800</v>
      </c>
    </row>
    <row r="70" spans="1:7" ht="24.75" customHeight="1">
      <c r="A70" s="28">
        <v>1501</v>
      </c>
      <c r="B70" s="67">
        <v>412</v>
      </c>
      <c r="C70" s="67">
        <v>287</v>
      </c>
      <c r="D70" s="111" t="s">
        <v>141</v>
      </c>
      <c r="E70" s="131">
        <f>SUM(F70+G70)</f>
        <v>34854</v>
      </c>
      <c r="F70" s="132">
        <v>33321</v>
      </c>
      <c r="G70" s="13">
        <v>1533</v>
      </c>
    </row>
    <row r="71" spans="1:7" ht="24.75" customHeight="1">
      <c r="A71" s="24">
        <v>1600</v>
      </c>
      <c r="B71" s="66"/>
      <c r="C71" s="66"/>
      <c r="D71" s="110" t="s">
        <v>10</v>
      </c>
      <c r="E71" s="138">
        <f>SUM(E72)</f>
        <v>6039</v>
      </c>
      <c r="F71" s="136">
        <f>SUM(F72)</f>
        <v>6039</v>
      </c>
      <c r="G71" s="137">
        <f>SUM(G72)</f>
        <v>0</v>
      </c>
    </row>
    <row r="72" spans="1:7" ht="39.75" customHeight="1">
      <c r="A72" s="28">
        <v>1602</v>
      </c>
      <c r="B72" s="67">
        <v>425</v>
      </c>
      <c r="C72" s="67">
        <v>292</v>
      </c>
      <c r="D72" s="165" t="s">
        <v>311</v>
      </c>
      <c r="E72" s="131">
        <f>SUM(F72+G72)</f>
        <v>6039</v>
      </c>
      <c r="F72" s="132">
        <v>6039</v>
      </c>
      <c r="G72" s="13"/>
    </row>
    <row r="73" spans="1:7" s="191" customFormat="1" ht="24.75" customHeight="1">
      <c r="A73" s="196">
        <v>1700</v>
      </c>
      <c r="B73" s="197"/>
      <c r="C73" s="197"/>
      <c r="D73" s="198" t="s">
        <v>11</v>
      </c>
      <c r="E73" s="195">
        <f>SUM(E74+E83)</f>
        <v>337454</v>
      </c>
      <c r="F73" s="189">
        <f>SUM(F74+F83)</f>
        <v>301544</v>
      </c>
      <c r="G73" s="190">
        <f>SUM(G74+G83)</f>
        <v>35910</v>
      </c>
    </row>
    <row r="74" spans="1:7" ht="24.75" customHeight="1">
      <c r="A74" s="28">
        <v>1701</v>
      </c>
      <c r="B74" s="67"/>
      <c r="C74" s="67"/>
      <c r="D74" s="111" t="s">
        <v>12</v>
      </c>
      <c r="E74" s="251">
        <f>SUM(E75:E82)</f>
        <v>305077</v>
      </c>
      <c r="F74" s="252">
        <f>SUM(F75:F82)</f>
        <v>269167</v>
      </c>
      <c r="G74" s="314">
        <f>SUM(G75:G82)</f>
        <v>35910</v>
      </c>
    </row>
    <row r="75" spans="1:7" ht="24.75" customHeight="1">
      <c r="A75" s="29">
        <v>1701</v>
      </c>
      <c r="B75" s="68">
        <v>430</v>
      </c>
      <c r="C75" s="68">
        <v>295</v>
      </c>
      <c r="D75" s="112" t="s">
        <v>290</v>
      </c>
      <c r="E75" s="131">
        <f>SUM(F75:G75)</f>
        <v>13304</v>
      </c>
      <c r="F75" s="132">
        <v>12066</v>
      </c>
      <c r="G75" s="13">
        <v>1238</v>
      </c>
    </row>
    <row r="76" spans="1:7" ht="24.75" customHeight="1">
      <c r="A76" s="29">
        <v>1701</v>
      </c>
      <c r="B76" s="68">
        <v>430</v>
      </c>
      <c r="C76" s="68">
        <v>300</v>
      </c>
      <c r="D76" s="112" t="s">
        <v>142</v>
      </c>
      <c r="E76" s="131">
        <f aca="true" t="shared" si="3" ref="E76:E86">SUM(F76+G76)</f>
        <v>135359</v>
      </c>
      <c r="F76" s="132">
        <v>119699</v>
      </c>
      <c r="G76" s="13">
        <v>15660</v>
      </c>
    </row>
    <row r="77" spans="1:7" ht="24.75" customHeight="1">
      <c r="A77" s="29">
        <v>1701</v>
      </c>
      <c r="B77" s="68">
        <v>430</v>
      </c>
      <c r="C77" s="68">
        <v>301</v>
      </c>
      <c r="D77" s="112" t="s">
        <v>143</v>
      </c>
      <c r="E77" s="131">
        <f t="shared" si="3"/>
        <v>39808</v>
      </c>
      <c r="F77" s="132">
        <v>32863</v>
      </c>
      <c r="G77" s="13">
        <v>6945</v>
      </c>
    </row>
    <row r="78" spans="1:7" ht="24.75" customHeight="1">
      <c r="A78" s="28">
        <v>1701</v>
      </c>
      <c r="B78" s="73">
        <v>430</v>
      </c>
      <c r="C78" s="73">
        <v>303</v>
      </c>
      <c r="D78" s="111" t="s">
        <v>144</v>
      </c>
      <c r="E78" s="131">
        <f t="shared" si="3"/>
        <v>300</v>
      </c>
      <c r="F78" s="132">
        <v>300</v>
      </c>
      <c r="G78" s="13"/>
    </row>
    <row r="79" spans="1:7" ht="24.75" customHeight="1">
      <c r="A79" s="28">
        <v>1701</v>
      </c>
      <c r="B79" s="73">
        <v>430</v>
      </c>
      <c r="C79" s="73">
        <v>304</v>
      </c>
      <c r="D79" s="111" t="s">
        <v>145</v>
      </c>
      <c r="E79" s="131">
        <f t="shared" si="3"/>
        <v>10203</v>
      </c>
      <c r="F79" s="132">
        <v>8603</v>
      </c>
      <c r="G79" s="13">
        <v>1600</v>
      </c>
    </row>
    <row r="80" spans="1:7" ht="24.75" customHeight="1">
      <c r="A80" s="247">
        <v>1701</v>
      </c>
      <c r="B80" s="248">
        <v>430</v>
      </c>
      <c r="C80" s="248">
        <v>305</v>
      </c>
      <c r="D80" s="249" t="s">
        <v>291</v>
      </c>
      <c r="E80" s="131">
        <f t="shared" si="3"/>
        <v>81286</v>
      </c>
      <c r="F80" s="250">
        <v>80286</v>
      </c>
      <c r="G80" s="315">
        <v>1000</v>
      </c>
    </row>
    <row r="81" spans="1:7" ht="24.75" customHeight="1">
      <c r="A81" s="29">
        <v>1701</v>
      </c>
      <c r="B81" s="68">
        <v>430</v>
      </c>
      <c r="C81" s="68">
        <v>310</v>
      </c>
      <c r="D81" s="112" t="s">
        <v>137</v>
      </c>
      <c r="E81" s="131">
        <f t="shared" si="3"/>
        <v>12262</v>
      </c>
      <c r="F81" s="132">
        <v>11428</v>
      </c>
      <c r="G81" s="13">
        <v>834</v>
      </c>
    </row>
    <row r="82" spans="1:7" ht="24.75" customHeight="1">
      <c r="A82" s="29">
        <v>1701</v>
      </c>
      <c r="B82" s="68">
        <v>522</v>
      </c>
      <c r="C82" s="68">
        <v>397</v>
      </c>
      <c r="D82" s="112" t="s">
        <v>314</v>
      </c>
      <c r="E82" s="131">
        <f t="shared" si="3"/>
        <v>12555</v>
      </c>
      <c r="F82" s="132">
        <v>3922</v>
      </c>
      <c r="G82" s="13">
        <v>8633</v>
      </c>
    </row>
    <row r="83" spans="1:7" s="184" customFormat="1" ht="24.75" customHeight="1">
      <c r="A83" s="192">
        <v>1703</v>
      </c>
      <c r="B83" s="193"/>
      <c r="C83" s="193"/>
      <c r="D83" s="194" t="s">
        <v>146</v>
      </c>
      <c r="E83" s="182">
        <f t="shared" si="3"/>
        <v>32377</v>
      </c>
      <c r="F83" s="181">
        <f>SUM(F84:F86)</f>
        <v>32377</v>
      </c>
      <c r="G83" s="183">
        <f>SUM(G84:G86)</f>
        <v>0</v>
      </c>
    </row>
    <row r="84" spans="1:7" s="184" customFormat="1" ht="24.75" customHeight="1">
      <c r="A84" s="192">
        <v>1703</v>
      </c>
      <c r="B84" s="193">
        <v>434</v>
      </c>
      <c r="C84" s="193">
        <v>75</v>
      </c>
      <c r="D84" s="194" t="s">
        <v>163</v>
      </c>
      <c r="E84" s="182">
        <f t="shared" si="3"/>
        <v>842</v>
      </c>
      <c r="F84" s="181">
        <v>842</v>
      </c>
      <c r="G84" s="183"/>
    </row>
    <row r="85" spans="1:7" ht="24.75" customHeight="1">
      <c r="A85" s="28">
        <v>1703</v>
      </c>
      <c r="B85" s="67">
        <v>434</v>
      </c>
      <c r="C85" s="67">
        <v>314</v>
      </c>
      <c r="D85" s="111" t="s">
        <v>141</v>
      </c>
      <c r="E85" s="131">
        <f t="shared" si="3"/>
        <v>1535</v>
      </c>
      <c r="F85" s="132">
        <v>1535</v>
      </c>
      <c r="G85" s="13"/>
    </row>
    <row r="86" spans="1:7" ht="29.25" customHeight="1">
      <c r="A86" s="25">
        <v>1703</v>
      </c>
      <c r="B86" s="69">
        <v>433</v>
      </c>
      <c r="C86" s="69">
        <v>314</v>
      </c>
      <c r="D86" s="116" t="s">
        <v>316</v>
      </c>
      <c r="E86" s="131">
        <f t="shared" si="3"/>
        <v>30000</v>
      </c>
      <c r="F86" s="132">
        <v>30000</v>
      </c>
      <c r="G86" s="13"/>
    </row>
    <row r="87" spans="1:7" s="191" customFormat="1" ht="24.75" customHeight="1">
      <c r="A87" s="185">
        <v>1800</v>
      </c>
      <c r="B87" s="186"/>
      <c r="C87" s="186"/>
      <c r="D87" s="187" t="s">
        <v>13</v>
      </c>
      <c r="E87" s="188">
        <f>SUM(E88:E107)</f>
        <v>218778</v>
      </c>
      <c r="F87" s="189">
        <f>SUM(F88:F107)</f>
        <v>214647</v>
      </c>
      <c r="G87" s="190">
        <f>SUM(G88:G107)</f>
        <v>4131</v>
      </c>
    </row>
    <row r="88" spans="1:7" ht="24.75" customHeight="1">
      <c r="A88" s="25">
        <v>1801</v>
      </c>
      <c r="B88" s="69">
        <v>440</v>
      </c>
      <c r="C88" s="69">
        <v>318</v>
      </c>
      <c r="D88" s="114" t="s">
        <v>147</v>
      </c>
      <c r="E88" s="131">
        <f aca="true" t="shared" si="4" ref="E88:E101">SUM(F88+G88)</f>
        <v>15272</v>
      </c>
      <c r="F88" s="132">
        <v>15252</v>
      </c>
      <c r="G88" s="13">
        <v>20</v>
      </c>
    </row>
    <row r="89" spans="1:7" ht="24.75" customHeight="1">
      <c r="A89" s="25">
        <v>1801</v>
      </c>
      <c r="B89" s="69">
        <v>440</v>
      </c>
      <c r="C89" s="69">
        <v>320</v>
      </c>
      <c r="D89" s="114" t="s">
        <v>148</v>
      </c>
      <c r="E89" s="131">
        <f t="shared" si="4"/>
        <v>6734</v>
      </c>
      <c r="F89" s="132">
        <v>6130</v>
      </c>
      <c r="G89" s="13">
        <v>604</v>
      </c>
    </row>
    <row r="90" spans="1:7" ht="24.75" customHeight="1">
      <c r="A90" s="25">
        <v>1801</v>
      </c>
      <c r="B90" s="69">
        <v>440</v>
      </c>
      <c r="C90" s="69">
        <v>323</v>
      </c>
      <c r="D90" s="114" t="s">
        <v>149</v>
      </c>
      <c r="E90" s="131">
        <f t="shared" si="4"/>
        <v>26367</v>
      </c>
      <c r="F90" s="132">
        <v>24765</v>
      </c>
      <c r="G90" s="13">
        <v>1602</v>
      </c>
    </row>
    <row r="91" spans="1:7" ht="24.75" customHeight="1">
      <c r="A91" s="25">
        <v>1802</v>
      </c>
      <c r="B91" s="69">
        <v>440</v>
      </c>
      <c r="C91" s="69">
        <v>322</v>
      </c>
      <c r="D91" s="114" t="s">
        <v>174</v>
      </c>
      <c r="E91" s="131">
        <f t="shared" si="4"/>
        <v>26</v>
      </c>
      <c r="F91" s="132">
        <v>26</v>
      </c>
      <c r="G91" s="13"/>
    </row>
    <row r="92" spans="1:7" ht="24.75" customHeight="1">
      <c r="A92" s="25">
        <v>1802</v>
      </c>
      <c r="B92" s="69">
        <v>442</v>
      </c>
      <c r="C92" s="69">
        <v>326</v>
      </c>
      <c r="D92" s="114" t="s">
        <v>173</v>
      </c>
      <c r="E92" s="131">
        <f t="shared" si="4"/>
        <v>7024</v>
      </c>
      <c r="F92" s="132">
        <v>7024</v>
      </c>
      <c r="G92" s="13"/>
    </row>
    <row r="93" spans="1:7" ht="24.75" customHeight="1">
      <c r="A93" s="25">
        <v>1806</v>
      </c>
      <c r="B93" s="69">
        <v>515</v>
      </c>
      <c r="C93" s="69">
        <v>397</v>
      </c>
      <c r="D93" s="114" t="s">
        <v>35</v>
      </c>
      <c r="E93" s="131">
        <f t="shared" si="4"/>
        <v>13600</v>
      </c>
      <c r="F93" s="132">
        <v>13600</v>
      </c>
      <c r="G93" s="13"/>
    </row>
    <row r="94" spans="1:7" ht="27" customHeight="1" hidden="1">
      <c r="A94" s="25">
        <v>1806</v>
      </c>
      <c r="B94" s="69">
        <v>350</v>
      </c>
      <c r="C94" s="69">
        <v>290</v>
      </c>
      <c r="D94" s="116" t="s">
        <v>179</v>
      </c>
      <c r="E94" s="131">
        <f>SUM(F94+G94)</f>
        <v>0</v>
      </c>
      <c r="F94" s="133"/>
      <c r="G94" s="13"/>
    </row>
    <row r="95" spans="1:7" ht="27" customHeight="1" hidden="1">
      <c r="A95" s="25">
        <v>1806</v>
      </c>
      <c r="B95" s="69">
        <v>351</v>
      </c>
      <c r="C95" s="69">
        <v>290</v>
      </c>
      <c r="D95" s="116" t="s">
        <v>179</v>
      </c>
      <c r="E95" s="131">
        <f>SUM(F95+G95)</f>
        <v>0</v>
      </c>
      <c r="F95" s="133"/>
      <c r="G95" s="13"/>
    </row>
    <row r="96" spans="1:7" ht="27" customHeight="1">
      <c r="A96" s="25">
        <v>1806</v>
      </c>
      <c r="B96" s="69">
        <v>489</v>
      </c>
      <c r="C96" s="69">
        <v>345</v>
      </c>
      <c r="D96" s="116" t="s">
        <v>179</v>
      </c>
      <c r="E96" s="131">
        <f t="shared" si="4"/>
        <v>28929</v>
      </c>
      <c r="F96" s="133">
        <v>28929</v>
      </c>
      <c r="G96" s="13"/>
    </row>
    <row r="97" spans="1:7" ht="27.75" customHeight="1">
      <c r="A97" s="25">
        <v>1806</v>
      </c>
      <c r="B97" s="69">
        <v>489</v>
      </c>
      <c r="C97" s="69">
        <v>346</v>
      </c>
      <c r="D97" s="116" t="s">
        <v>180</v>
      </c>
      <c r="E97" s="131">
        <f t="shared" si="4"/>
        <v>880</v>
      </c>
      <c r="F97" s="133">
        <v>880</v>
      </c>
      <c r="G97" s="13"/>
    </row>
    <row r="98" spans="1:7" ht="29.25" customHeight="1">
      <c r="A98" s="25">
        <v>1806</v>
      </c>
      <c r="B98" s="69">
        <v>489</v>
      </c>
      <c r="C98" s="69">
        <v>333</v>
      </c>
      <c r="D98" s="116" t="s">
        <v>181</v>
      </c>
      <c r="E98" s="131">
        <f t="shared" si="4"/>
        <v>2300</v>
      </c>
      <c r="F98" s="133">
        <v>2300</v>
      </c>
      <c r="G98" s="13"/>
    </row>
    <row r="99" spans="1:7" ht="24.75" customHeight="1">
      <c r="A99" s="25">
        <v>1806</v>
      </c>
      <c r="B99" s="69">
        <v>489</v>
      </c>
      <c r="C99" s="69">
        <v>397</v>
      </c>
      <c r="D99" s="114" t="s">
        <v>15</v>
      </c>
      <c r="E99" s="131">
        <f t="shared" si="4"/>
        <v>648</v>
      </c>
      <c r="F99" s="133">
        <v>648</v>
      </c>
      <c r="G99" s="13"/>
    </row>
    <row r="100" spans="1:7" ht="69" customHeight="1" hidden="1">
      <c r="A100" s="25">
        <v>1806</v>
      </c>
      <c r="B100" s="69">
        <v>489</v>
      </c>
      <c r="C100" s="69">
        <v>353</v>
      </c>
      <c r="D100" s="116" t="s">
        <v>182</v>
      </c>
      <c r="E100" s="131">
        <f t="shared" si="4"/>
        <v>0</v>
      </c>
      <c r="F100" s="133"/>
      <c r="G100" s="13"/>
    </row>
    <row r="101" spans="1:7" ht="110.25" customHeight="1" hidden="1">
      <c r="A101" s="25">
        <v>1806</v>
      </c>
      <c r="B101" s="69">
        <v>489</v>
      </c>
      <c r="C101" s="69">
        <v>558</v>
      </c>
      <c r="D101" s="116" t="s">
        <v>183</v>
      </c>
      <c r="E101" s="131">
        <f t="shared" si="4"/>
        <v>0</v>
      </c>
      <c r="F101" s="132"/>
      <c r="G101" s="13"/>
    </row>
    <row r="102" spans="1:7" ht="27" customHeight="1">
      <c r="A102" s="25">
        <v>1806</v>
      </c>
      <c r="B102" s="69">
        <v>498</v>
      </c>
      <c r="C102" s="69">
        <v>345</v>
      </c>
      <c r="D102" s="116" t="s">
        <v>235</v>
      </c>
      <c r="E102" s="131">
        <f aca="true" t="shared" si="5" ref="E102:E107">SUM(F102+G102)</f>
        <v>56823</v>
      </c>
      <c r="F102" s="133">
        <v>56823</v>
      </c>
      <c r="G102" s="13"/>
    </row>
    <row r="103" spans="1:7" ht="27.75" customHeight="1">
      <c r="A103" s="25">
        <v>1806</v>
      </c>
      <c r="B103" s="69">
        <v>498</v>
      </c>
      <c r="C103" s="69">
        <v>346</v>
      </c>
      <c r="D103" s="116" t="s">
        <v>236</v>
      </c>
      <c r="E103" s="131">
        <f t="shared" si="5"/>
        <v>2585</v>
      </c>
      <c r="F103" s="133">
        <v>2585</v>
      </c>
      <c r="G103" s="13"/>
    </row>
    <row r="104" spans="1:7" ht="29.25" customHeight="1">
      <c r="A104" s="25">
        <v>1806</v>
      </c>
      <c r="B104" s="69">
        <v>498</v>
      </c>
      <c r="C104" s="69">
        <v>333</v>
      </c>
      <c r="D104" s="116" t="s">
        <v>237</v>
      </c>
      <c r="E104" s="131">
        <f t="shared" si="5"/>
        <v>8560</v>
      </c>
      <c r="F104" s="133">
        <v>8560</v>
      </c>
      <c r="G104" s="13"/>
    </row>
    <row r="105" spans="1:7" ht="24.75" customHeight="1">
      <c r="A105" s="25">
        <v>1806</v>
      </c>
      <c r="B105" s="69">
        <v>498</v>
      </c>
      <c r="C105" s="69">
        <v>397</v>
      </c>
      <c r="D105" s="114" t="s">
        <v>15</v>
      </c>
      <c r="E105" s="131">
        <f t="shared" si="5"/>
        <v>5819</v>
      </c>
      <c r="F105" s="133">
        <v>5819</v>
      </c>
      <c r="G105" s="13"/>
    </row>
    <row r="106" spans="1:7" ht="27" customHeight="1">
      <c r="A106" s="25">
        <v>1806</v>
      </c>
      <c r="B106" s="73">
        <v>351</v>
      </c>
      <c r="C106" s="246">
        <v>290</v>
      </c>
      <c r="D106" s="116" t="s">
        <v>288</v>
      </c>
      <c r="E106" s="131">
        <f t="shared" si="5"/>
        <v>50</v>
      </c>
      <c r="F106" s="133">
        <v>50</v>
      </c>
      <c r="G106" s="13"/>
    </row>
    <row r="107" spans="1:7" ht="24.75" customHeight="1">
      <c r="A107" s="28">
        <v>1803</v>
      </c>
      <c r="B107" s="73">
        <v>446</v>
      </c>
      <c r="C107" s="70">
        <v>323</v>
      </c>
      <c r="D107" s="111" t="s">
        <v>14</v>
      </c>
      <c r="E107" s="138">
        <f t="shared" si="5"/>
        <v>43161</v>
      </c>
      <c r="F107" s="136">
        <v>41256</v>
      </c>
      <c r="G107" s="137">
        <v>1905</v>
      </c>
    </row>
    <row r="108" spans="1:7" ht="28.5" customHeight="1">
      <c r="A108" s="24">
        <v>1900</v>
      </c>
      <c r="B108" s="82"/>
      <c r="C108" s="71"/>
      <c r="D108" s="168" t="s">
        <v>312</v>
      </c>
      <c r="E108" s="138">
        <f>SUM(E109+E110)</f>
        <v>25000</v>
      </c>
      <c r="F108" s="139">
        <f>SUM(F109+F110)</f>
        <v>25000</v>
      </c>
      <c r="G108" s="140">
        <f>SUM(G109+G110)</f>
        <v>0</v>
      </c>
    </row>
    <row r="109" spans="1:7" ht="24.75" customHeight="1" hidden="1">
      <c r="A109" s="28">
        <v>1901</v>
      </c>
      <c r="B109" s="73">
        <v>460</v>
      </c>
      <c r="C109" s="70">
        <v>330</v>
      </c>
      <c r="D109" s="111" t="s">
        <v>156</v>
      </c>
      <c r="E109" s="131">
        <f>SUM(F109+G109)</f>
        <v>0</v>
      </c>
      <c r="F109" s="132"/>
      <c r="G109" s="13"/>
    </row>
    <row r="110" spans="1:7" ht="24.75" customHeight="1">
      <c r="A110" s="28">
        <v>1901</v>
      </c>
      <c r="B110" s="73">
        <v>460</v>
      </c>
      <c r="C110" s="70">
        <v>330</v>
      </c>
      <c r="D110" s="111" t="s">
        <v>176</v>
      </c>
      <c r="E110" s="131">
        <f>SUM(F110+G110)</f>
        <v>25000</v>
      </c>
      <c r="F110" s="132">
        <v>25000</v>
      </c>
      <c r="G110" s="13"/>
    </row>
    <row r="111" spans="1:7" ht="24.75" customHeight="1">
      <c r="A111" s="24">
        <v>2300</v>
      </c>
      <c r="B111" s="71"/>
      <c r="C111" s="73"/>
      <c r="D111" s="110" t="s">
        <v>157</v>
      </c>
      <c r="E111" s="138">
        <f>SUM(E112)</f>
        <v>1380</v>
      </c>
      <c r="F111" s="136">
        <f>SUM(F112)</f>
        <v>1380</v>
      </c>
      <c r="G111" s="137">
        <f>SUM(G112)</f>
        <v>0</v>
      </c>
    </row>
    <row r="112" spans="1:7" ht="24.75" customHeight="1">
      <c r="A112" s="28">
        <v>2301</v>
      </c>
      <c r="B112" s="70">
        <v>500</v>
      </c>
      <c r="C112" s="73">
        <v>380</v>
      </c>
      <c r="D112" s="111" t="s">
        <v>157</v>
      </c>
      <c r="E112" s="131">
        <f>SUM(F112+G112)</f>
        <v>1380</v>
      </c>
      <c r="F112" s="132">
        <v>1380</v>
      </c>
      <c r="G112" s="13"/>
    </row>
    <row r="113" spans="1:7" ht="24.75" customHeight="1">
      <c r="A113" s="24">
        <v>3000</v>
      </c>
      <c r="B113" s="71"/>
      <c r="C113" s="82"/>
      <c r="D113" s="110" t="s">
        <v>15</v>
      </c>
      <c r="E113" s="142">
        <f>SUM(E133+E134+E137+E138)</f>
        <v>46173</v>
      </c>
      <c r="F113" s="143">
        <f>SUM(F133+F134+F135+F136+F137+F138)</f>
        <v>46173</v>
      </c>
      <c r="G113" s="144">
        <f>SUM(G133+G134+G137)</f>
        <v>0</v>
      </c>
    </row>
    <row r="114" spans="1:7" ht="24.75" customHeight="1" hidden="1">
      <c r="A114" s="28"/>
      <c r="B114" s="70"/>
      <c r="C114" s="70"/>
      <c r="D114" s="111" t="s">
        <v>16</v>
      </c>
      <c r="E114" s="145">
        <v>10000</v>
      </c>
      <c r="F114" s="132"/>
      <c r="G114" s="199">
        <v>10000</v>
      </c>
    </row>
    <row r="115" spans="1:7" ht="24.75" customHeight="1" hidden="1">
      <c r="A115" s="28"/>
      <c r="B115" s="67"/>
      <c r="C115" s="67"/>
      <c r="D115" s="111" t="s">
        <v>23</v>
      </c>
      <c r="E115" s="145">
        <v>67000</v>
      </c>
      <c r="F115" s="132"/>
      <c r="G115" s="199">
        <v>67000</v>
      </c>
    </row>
    <row r="116" spans="1:7" ht="24.75" customHeight="1" hidden="1">
      <c r="A116" s="28"/>
      <c r="B116" s="67"/>
      <c r="C116" s="67"/>
      <c r="D116" s="111" t="s">
        <v>25</v>
      </c>
      <c r="E116" s="145">
        <v>8000</v>
      </c>
      <c r="F116" s="132"/>
      <c r="G116" s="199">
        <v>8000</v>
      </c>
    </row>
    <row r="117" spans="1:7" ht="24.75" customHeight="1" hidden="1">
      <c r="A117" s="28"/>
      <c r="B117" s="67"/>
      <c r="C117" s="67"/>
      <c r="D117" s="111" t="s">
        <v>17</v>
      </c>
      <c r="E117" s="145">
        <v>247</v>
      </c>
      <c r="F117" s="132"/>
      <c r="G117" s="199">
        <v>247</v>
      </c>
    </row>
    <row r="118" spans="1:7" ht="24.75" customHeight="1" hidden="1">
      <c r="A118" s="28"/>
      <c r="B118" s="67"/>
      <c r="C118" s="67"/>
      <c r="D118" s="111" t="s">
        <v>18</v>
      </c>
      <c r="E118" s="145">
        <v>136</v>
      </c>
      <c r="F118" s="132"/>
      <c r="G118" s="199">
        <v>136</v>
      </c>
    </row>
    <row r="119" spans="1:7" ht="24.75" customHeight="1" hidden="1">
      <c r="A119" s="29"/>
      <c r="B119" s="68"/>
      <c r="C119" s="68"/>
      <c r="D119" s="111" t="s">
        <v>24</v>
      </c>
      <c r="E119" s="145">
        <v>4500</v>
      </c>
      <c r="F119" s="132"/>
      <c r="G119" s="199">
        <v>4500</v>
      </c>
    </row>
    <row r="120" spans="1:7" ht="24.75" customHeight="1" hidden="1">
      <c r="A120" s="25"/>
      <c r="B120" s="72"/>
      <c r="C120" s="72"/>
      <c r="D120" s="117" t="s">
        <v>19</v>
      </c>
      <c r="E120" s="145"/>
      <c r="F120" s="132"/>
      <c r="G120" s="199"/>
    </row>
    <row r="121" spans="1:7" ht="24.75" customHeight="1" hidden="1">
      <c r="A121" s="28"/>
      <c r="B121" s="72"/>
      <c r="C121" s="72"/>
      <c r="D121" s="117" t="s">
        <v>20</v>
      </c>
      <c r="E121" s="145">
        <v>513</v>
      </c>
      <c r="F121" s="132"/>
      <c r="G121" s="199">
        <v>513</v>
      </c>
    </row>
    <row r="122" spans="1:7" ht="24.75" customHeight="1" hidden="1">
      <c r="A122" s="28"/>
      <c r="B122" s="67"/>
      <c r="C122" s="67"/>
      <c r="D122" s="111" t="s">
        <v>26</v>
      </c>
      <c r="E122" s="145">
        <v>2800</v>
      </c>
      <c r="F122" s="132"/>
      <c r="G122" s="199">
        <v>2800</v>
      </c>
    </row>
    <row r="123" spans="1:7" ht="24.75" customHeight="1" hidden="1">
      <c r="A123" s="28"/>
      <c r="B123" s="67"/>
      <c r="C123" s="67"/>
      <c r="D123" s="111" t="s">
        <v>21</v>
      </c>
      <c r="E123" s="145">
        <v>1481</v>
      </c>
      <c r="F123" s="132"/>
      <c r="G123" s="199">
        <v>1481</v>
      </c>
    </row>
    <row r="124" spans="1:7" ht="24.75" customHeight="1" hidden="1">
      <c r="A124" s="28"/>
      <c r="B124" s="67"/>
      <c r="C124" s="67"/>
      <c r="D124" s="111" t="s">
        <v>27</v>
      </c>
      <c r="E124" s="145">
        <v>2500</v>
      </c>
      <c r="F124" s="132"/>
      <c r="G124" s="199">
        <v>2500</v>
      </c>
    </row>
    <row r="125" spans="1:7" ht="24.75" customHeight="1" hidden="1">
      <c r="A125" s="28"/>
      <c r="B125" s="67"/>
      <c r="C125" s="67"/>
      <c r="D125" s="111" t="s">
        <v>28</v>
      </c>
      <c r="E125" s="145">
        <v>500</v>
      </c>
      <c r="F125" s="132"/>
      <c r="G125" s="199">
        <v>500</v>
      </c>
    </row>
    <row r="126" spans="1:7" ht="24.75" customHeight="1" hidden="1">
      <c r="A126" s="28"/>
      <c r="B126" s="67"/>
      <c r="C126" s="67"/>
      <c r="D126" s="111" t="s">
        <v>34</v>
      </c>
      <c r="E126" s="131">
        <v>5000</v>
      </c>
      <c r="F126" s="132"/>
      <c r="G126" s="13">
        <v>5000</v>
      </c>
    </row>
    <row r="127" spans="1:7" ht="24.75" customHeight="1" hidden="1">
      <c r="A127" s="28"/>
      <c r="B127" s="67"/>
      <c r="C127" s="67"/>
      <c r="D127" s="111" t="s">
        <v>29</v>
      </c>
      <c r="E127" s="131">
        <v>3400</v>
      </c>
      <c r="F127" s="132"/>
      <c r="G127" s="13">
        <v>3400</v>
      </c>
    </row>
    <row r="128" spans="1:7" ht="24.75" customHeight="1" hidden="1">
      <c r="A128" s="28"/>
      <c r="B128" s="67"/>
      <c r="C128" s="67"/>
      <c r="D128" s="111" t="s">
        <v>30</v>
      </c>
      <c r="E128" s="131">
        <v>105</v>
      </c>
      <c r="F128" s="132"/>
      <c r="G128" s="13">
        <v>105</v>
      </c>
    </row>
    <row r="129" spans="1:7" ht="24.75" customHeight="1" hidden="1">
      <c r="A129" s="28"/>
      <c r="B129" s="67"/>
      <c r="C129" s="67"/>
      <c r="D129" s="111" t="s">
        <v>31</v>
      </c>
      <c r="E129" s="131">
        <v>200</v>
      </c>
      <c r="F129" s="132"/>
      <c r="G129" s="13">
        <v>200</v>
      </c>
    </row>
    <row r="130" spans="1:7" ht="24.75" customHeight="1" hidden="1">
      <c r="A130" s="28"/>
      <c r="B130" s="67"/>
      <c r="C130" s="67"/>
      <c r="D130" s="111" t="s">
        <v>32</v>
      </c>
      <c r="E130" s="131">
        <v>9</v>
      </c>
      <c r="F130" s="132"/>
      <c r="G130" s="13">
        <v>9</v>
      </c>
    </row>
    <row r="131" spans="1:7" ht="24.75" customHeight="1" hidden="1">
      <c r="A131" s="28"/>
      <c r="B131" s="67"/>
      <c r="C131" s="67"/>
      <c r="D131" s="111" t="s">
        <v>33</v>
      </c>
      <c r="E131" s="131">
        <v>1500</v>
      </c>
      <c r="F131" s="132"/>
      <c r="G131" s="13">
        <v>1500</v>
      </c>
    </row>
    <row r="132" spans="1:7" ht="24.75" customHeight="1" hidden="1">
      <c r="A132" s="28"/>
      <c r="B132" s="67"/>
      <c r="C132" s="67"/>
      <c r="D132" s="13"/>
      <c r="E132" s="131"/>
      <c r="F132" s="132"/>
      <c r="G132" s="13"/>
    </row>
    <row r="133" spans="1:7" ht="24.75" customHeight="1">
      <c r="A133" s="28">
        <v>3001</v>
      </c>
      <c r="B133" s="67">
        <v>510</v>
      </c>
      <c r="C133" s="67">
        <v>435</v>
      </c>
      <c r="D133" s="111" t="s">
        <v>150</v>
      </c>
      <c r="E133" s="131">
        <f aca="true" t="shared" si="6" ref="E133:E139">SUM(F133+G133)</f>
        <v>31000</v>
      </c>
      <c r="F133" s="132">
        <v>31000</v>
      </c>
      <c r="G133" s="144"/>
    </row>
    <row r="134" spans="1:7" ht="24.75" customHeight="1" hidden="1">
      <c r="A134" s="28">
        <v>3002</v>
      </c>
      <c r="B134" s="67">
        <v>511</v>
      </c>
      <c r="C134" s="67">
        <v>394</v>
      </c>
      <c r="D134" s="111" t="s">
        <v>151</v>
      </c>
      <c r="E134" s="131">
        <f t="shared" si="6"/>
        <v>0</v>
      </c>
      <c r="F134" s="132"/>
      <c r="G134" s="144"/>
    </row>
    <row r="135" spans="1:7" ht="24.75" customHeight="1">
      <c r="A135" s="28">
        <v>3003</v>
      </c>
      <c r="B135" s="67">
        <v>514</v>
      </c>
      <c r="C135" s="67">
        <v>357</v>
      </c>
      <c r="D135" s="111" t="s">
        <v>301</v>
      </c>
      <c r="E135" s="131">
        <f t="shared" si="6"/>
        <v>100000</v>
      </c>
      <c r="F135" s="132">
        <v>100000</v>
      </c>
      <c r="G135" s="144"/>
    </row>
    <row r="136" spans="1:7" ht="24.75" customHeight="1">
      <c r="A136" s="28">
        <v>3003</v>
      </c>
      <c r="B136" s="67">
        <v>514</v>
      </c>
      <c r="C136" s="67">
        <v>357</v>
      </c>
      <c r="D136" s="111" t="s">
        <v>302</v>
      </c>
      <c r="E136" s="131">
        <f t="shared" si="6"/>
        <v>-100000</v>
      </c>
      <c r="F136" s="132">
        <v>-100000</v>
      </c>
      <c r="G136" s="144"/>
    </row>
    <row r="137" spans="1:7" ht="24.75" customHeight="1">
      <c r="A137" s="28">
        <v>3004</v>
      </c>
      <c r="B137" s="67">
        <v>515</v>
      </c>
      <c r="C137" s="67">
        <v>397</v>
      </c>
      <c r="D137" s="111" t="s">
        <v>15</v>
      </c>
      <c r="E137" s="145">
        <f t="shared" si="6"/>
        <v>12692</v>
      </c>
      <c r="F137" s="132">
        <v>12692</v>
      </c>
      <c r="G137" s="199"/>
    </row>
    <row r="138" spans="1:7" ht="28.5" customHeight="1">
      <c r="A138" s="29">
        <v>3004</v>
      </c>
      <c r="B138" s="68">
        <v>515</v>
      </c>
      <c r="C138" s="68">
        <v>381</v>
      </c>
      <c r="D138" s="253" t="s">
        <v>315</v>
      </c>
      <c r="E138" s="131">
        <f t="shared" si="6"/>
        <v>2481</v>
      </c>
      <c r="F138" s="132">
        <v>2481</v>
      </c>
      <c r="G138" s="199"/>
    </row>
    <row r="139" spans="1:7" s="122" customFormat="1" ht="63.75" customHeight="1" thickBot="1">
      <c r="A139" s="31">
        <v>3130</v>
      </c>
      <c r="B139" s="76">
        <v>520</v>
      </c>
      <c r="C139" s="76">
        <v>397</v>
      </c>
      <c r="D139" s="123" t="s">
        <v>186</v>
      </c>
      <c r="E139" s="146">
        <f t="shared" si="6"/>
        <v>18201</v>
      </c>
      <c r="F139" s="147">
        <v>18201</v>
      </c>
      <c r="G139" s="203"/>
    </row>
    <row r="140" spans="1:8" ht="24.75" customHeight="1" thickBot="1">
      <c r="A140" s="124"/>
      <c r="B140" s="125"/>
      <c r="C140" s="125"/>
      <c r="D140" s="126" t="s">
        <v>22</v>
      </c>
      <c r="E140" s="254">
        <f>SUM(E15+E22+E25+E30+E32+E34+E37+E39+E49+E53+E67+E71+E73+E87+E108+E111+E113+E139)</f>
        <v>2937536</v>
      </c>
      <c r="F140" s="255">
        <f>SUM(F15+F22+F25+F30+F32+F34+F37+F39+F49+F53+F67+F71+F73+F87+F108+F111+F113+F139)</f>
        <v>2484427</v>
      </c>
      <c r="G140" s="217">
        <f>SUM(G15+G22+G25+G30+G32+G34+G37+G39+G49+G53+G67+G71+G73+G87+G108+G111+G113+G139)</f>
        <v>453109</v>
      </c>
      <c r="H140" s="180"/>
    </row>
  </sheetData>
  <mergeCells count="8">
    <mergeCell ref="E1:G1"/>
    <mergeCell ref="E2:G2"/>
    <mergeCell ref="E3:G3"/>
    <mergeCell ref="F11:G11"/>
    <mergeCell ref="A6:G6"/>
    <mergeCell ref="A7:G7"/>
    <mergeCell ref="A8:G8"/>
    <mergeCell ref="E10:G10"/>
  </mergeCells>
  <printOptions/>
  <pageMargins left="0.62" right="0" top="0.3937007874015748" bottom="0" header="0.1968503937007874" footer="0"/>
  <pageSetup horizontalDpi="360" verticalDpi="360" orientation="portrait" paperSize="9" scale="97" r:id="rId1"/>
  <rowBreaks count="3" manualBreakCount="3">
    <brk id="40" max="6" man="1"/>
    <brk id="72" max="255" man="1"/>
    <brk id="10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0"/>
  <sheetViews>
    <sheetView showZeros="0" tabSelected="1" zoomScale="75" zoomScaleNormal="75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4" sqref="F4:H4"/>
    </sheetView>
  </sheetViews>
  <sheetFormatPr defaultColWidth="9.00390625" defaultRowHeight="12.75"/>
  <cols>
    <col min="1" max="1" width="7.00390625" style="0" customWidth="1"/>
    <col min="2" max="2" width="35.75390625" style="0" customWidth="1"/>
    <col min="3" max="4" width="10.75390625" style="0" hidden="1" customWidth="1"/>
    <col min="5" max="5" width="8.75390625" style="0" hidden="1" customWidth="1"/>
    <col min="6" max="6" width="14.375" style="0" customWidth="1"/>
    <col min="7" max="7" width="14.00390625" style="0" customWidth="1"/>
    <col min="8" max="8" width="13.875" style="0" customWidth="1"/>
    <col min="10" max="10" width="14.125" style="0" customWidth="1"/>
  </cols>
  <sheetData>
    <row r="1" spans="1:8" ht="15">
      <c r="A1" s="16"/>
      <c r="F1" s="331" t="s">
        <v>331</v>
      </c>
      <c r="G1" s="331"/>
      <c r="H1" s="331"/>
    </row>
    <row r="2" spans="6:8" ht="15">
      <c r="F2" s="331" t="s">
        <v>326</v>
      </c>
      <c r="G2" s="331"/>
      <c r="H2" s="331"/>
    </row>
    <row r="3" spans="6:8" ht="15">
      <c r="F3" s="326" t="s">
        <v>325</v>
      </c>
      <c r="G3" s="326"/>
      <c r="H3" s="326"/>
    </row>
    <row r="4" spans="6:8" ht="15">
      <c r="F4" s="331" t="s">
        <v>332</v>
      </c>
      <c r="G4" s="331"/>
      <c r="H4" s="331"/>
    </row>
    <row r="5" spans="2:8" ht="12.75">
      <c r="B5" s="17"/>
      <c r="C5" s="17"/>
      <c r="D5" s="17"/>
      <c r="E5" s="17"/>
      <c r="F5" s="17"/>
      <c r="G5" s="17"/>
      <c r="H5" s="17"/>
    </row>
    <row r="6" spans="1:8" ht="22.5" customHeight="1">
      <c r="A6" s="343" t="s">
        <v>285</v>
      </c>
      <c r="B6" s="343"/>
      <c r="C6" s="343"/>
      <c r="D6" s="343"/>
      <c r="E6" s="343"/>
      <c r="F6" s="343"/>
      <c r="G6" s="343"/>
      <c r="H6" s="343"/>
    </row>
    <row r="7" spans="1:8" ht="18.75" customHeight="1">
      <c r="A7" s="343" t="s">
        <v>46</v>
      </c>
      <c r="B7" s="343"/>
      <c r="C7" s="343"/>
      <c r="D7" s="343"/>
      <c r="E7" s="343"/>
      <c r="F7" s="343"/>
      <c r="G7" s="343"/>
      <c r="H7" s="343"/>
    </row>
    <row r="8" spans="1:8" ht="19.5" customHeight="1" thickBot="1">
      <c r="A8" s="345" t="s">
        <v>243</v>
      </c>
      <c r="B8" s="345"/>
      <c r="C8" s="345"/>
      <c r="D8" s="345"/>
      <c r="E8" s="345"/>
      <c r="F8" s="345"/>
      <c r="G8" s="345"/>
      <c r="H8" s="345"/>
    </row>
    <row r="9" spans="1:8" ht="18.75" customHeight="1" thickBot="1">
      <c r="A9" s="97" t="s">
        <v>47</v>
      </c>
      <c r="B9" s="101" t="s">
        <v>102</v>
      </c>
      <c r="C9" s="5" t="s">
        <v>39</v>
      </c>
      <c r="D9" s="10" t="s">
        <v>37</v>
      </c>
      <c r="E9" s="4" t="s">
        <v>41</v>
      </c>
      <c r="F9" s="341" t="s">
        <v>39</v>
      </c>
      <c r="G9" s="344"/>
      <c r="H9" s="342"/>
    </row>
    <row r="10" spans="1:8" ht="13.5" customHeight="1" thickBot="1">
      <c r="A10" s="98"/>
      <c r="B10" s="102" t="s">
        <v>104</v>
      </c>
      <c r="C10" s="8" t="s">
        <v>40</v>
      </c>
      <c r="D10" s="11" t="s">
        <v>106</v>
      </c>
      <c r="E10" s="7" t="s">
        <v>36</v>
      </c>
      <c r="F10" s="85" t="s">
        <v>44</v>
      </c>
      <c r="G10" s="341" t="s">
        <v>105</v>
      </c>
      <c r="H10" s="342"/>
    </row>
    <row r="11" spans="1:8" ht="15" customHeight="1" thickBot="1">
      <c r="A11" s="99"/>
      <c r="B11" s="103" t="s">
        <v>103</v>
      </c>
      <c r="C11" s="58"/>
      <c r="D11" s="59" t="s">
        <v>38</v>
      </c>
      <c r="E11" s="60"/>
      <c r="F11" s="14"/>
      <c r="G11" s="61" t="s">
        <v>43</v>
      </c>
      <c r="H11" s="89" t="s">
        <v>114</v>
      </c>
    </row>
    <row r="12" spans="1:8" ht="13.5" thickBot="1">
      <c r="A12" s="100">
        <v>1</v>
      </c>
      <c r="B12" s="104">
        <v>2</v>
      </c>
      <c r="C12" s="9">
        <v>3</v>
      </c>
      <c r="D12" s="9"/>
      <c r="E12" s="9"/>
      <c r="F12" s="210">
        <v>3</v>
      </c>
      <c r="G12" s="9">
        <v>4</v>
      </c>
      <c r="H12" s="9">
        <v>5</v>
      </c>
    </row>
    <row r="13" spans="1:8" ht="18" customHeight="1">
      <c r="A13" s="62"/>
      <c r="B13" s="63" t="s">
        <v>48</v>
      </c>
      <c r="C13" s="64">
        <f>SUM(C14:C23)</f>
        <v>62179</v>
      </c>
      <c r="D13" s="64"/>
      <c r="E13" s="77"/>
      <c r="F13" s="91">
        <f>SUM(F14:F23)</f>
        <v>70623</v>
      </c>
      <c r="G13" s="92">
        <f>SUM(G14:G23)</f>
        <v>63340</v>
      </c>
      <c r="H13" s="64">
        <f>SUM(H14:H23)</f>
        <v>7283</v>
      </c>
    </row>
    <row r="14" spans="1:8" s="15" customFormat="1" ht="27" customHeight="1">
      <c r="A14" s="18">
        <v>106</v>
      </c>
      <c r="B14" s="267" t="s">
        <v>309</v>
      </c>
      <c r="C14" s="20">
        <v>43547</v>
      </c>
      <c r="D14" s="20"/>
      <c r="E14" s="83"/>
      <c r="F14" s="96">
        <f>SUM(H14+G14)</f>
        <v>55170</v>
      </c>
      <c r="G14" s="94">
        <v>50154</v>
      </c>
      <c r="H14" s="21">
        <v>5016</v>
      </c>
    </row>
    <row r="15" spans="1:8" s="15" customFormat="1" ht="26.25" customHeight="1">
      <c r="A15" s="18">
        <v>700</v>
      </c>
      <c r="B15" s="33" t="s">
        <v>49</v>
      </c>
      <c r="C15" s="20">
        <v>8700</v>
      </c>
      <c r="D15" s="20"/>
      <c r="E15" s="83"/>
      <c r="F15" s="96">
        <f>SUM(H15+G15)</f>
        <v>2267</v>
      </c>
      <c r="G15" s="94"/>
      <c r="H15" s="21">
        <v>2267</v>
      </c>
    </row>
    <row r="16" spans="1:8" s="15" customFormat="1" ht="18" customHeight="1">
      <c r="A16" s="18">
        <v>1400</v>
      </c>
      <c r="B16" s="33" t="s">
        <v>50</v>
      </c>
      <c r="C16" s="20">
        <v>410</v>
      </c>
      <c r="D16" s="20"/>
      <c r="E16" s="83"/>
      <c r="F16" s="96">
        <f aca="true" t="shared" si="0" ref="F16:F40">SUM(H16+G16)</f>
        <v>370</v>
      </c>
      <c r="G16" s="94">
        <v>370</v>
      </c>
      <c r="H16" s="21"/>
    </row>
    <row r="17" spans="1:8" s="15" customFormat="1" ht="18" customHeight="1">
      <c r="A17" s="18">
        <v>1500</v>
      </c>
      <c r="B17" s="33" t="s">
        <v>51</v>
      </c>
      <c r="C17" s="20">
        <v>300</v>
      </c>
      <c r="D17" s="20"/>
      <c r="E17" s="83"/>
      <c r="F17" s="96">
        <f t="shared" si="0"/>
        <v>300</v>
      </c>
      <c r="G17" s="94">
        <v>300</v>
      </c>
      <c r="H17" s="21"/>
    </row>
    <row r="18" spans="1:8" s="15" customFormat="1" ht="27" customHeight="1">
      <c r="A18" s="18">
        <v>1600</v>
      </c>
      <c r="B18" s="33" t="s">
        <v>318</v>
      </c>
      <c r="C18" s="20">
        <v>912</v>
      </c>
      <c r="D18" s="20">
        <v>247</v>
      </c>
      <c r="E18" s="83"/>
      <c r="F18" s="96">
        <f t="shared" si="0"/>
        <v>6039</v>
      </c>
      <c r="G18" s="94">
        <v>6039</v>
      </c>
      <c r="H18" s="21"/>
    </row>
    <row r="19" spans="1:8" s="15" customFormat="1" ht="24.75" customHeight="1">
      <c r="A19" s="18">
        <v>2300</v>
      </c>
      <c r="B19" s="87" t="s">
        <v>177</v>
      </c>
      <c r="C19" s="20">
        <v>2800</v>
      </c>
      <c r="D19" s="20">
        <v>212</v>
      </c>
      <c r="E19" s="83"/>
      <c r="F19" s="96">
        <f t="shared" si="0"/>
        <v>300</v>
      </c>
      <c r="G19" s="94">
        <v>300</v>
      </c>
      <c r="H19" s="21"/>
    </row>
    <row r="20" spans="1:8" s="15" customFormat="1" ht="23.25" customHeight="1">
      <c r="A20" s="18">
        <v>3000</v>
      </c>
      <c r="B20" s="33" t="s">
        <v>167</v>
      </c>
      <c r="C20" s="20">
        <v>500</v>
      </c>
      <c r="D20" s="20"/>
      <c r="E20" s="83"/>
      <c r="F20" s="96">
        <f t="shared" si="0"/>
        <v>5328</v>
      </c>
      <c r="G20" s="94">
        <v>5328</v>
      </c>
      <c r="H20" s="21"/>
    </row>
    <row r="21" spans="1:8" s="15" customFormat="1" ht="27" customHeight="1">
      <c r="A21" s="25">
        <v>3130</v>
      </c>
      <c r="B21" s="87" t="s">
        <v>178</v>
      </c>
      <c r="C21" s="20"/>
      <c r="D21" s="20"/>
      <c r="E21" s="83"/>
      <c r="F21" s="96">
        <f>SUM(H21+G21)</f>
        <v>849</v>
      </c>
      <c r="G21" s="94">
        <v>849</v>
      </c>
      <c r="H21" s="21"/>
    </row>
    <row r="22" spans="1:8" ht="24.75" customHeight="1" hidden="1">
      <c r="A22" s="18">
        <v>3000</v>
      </c>
      <c r="B22" s="34" t="s">
        <v>52</v>
      </c>
      <c r="C22" s="20">
        <v>2605</v>
      </c>
      <c r="D22" s="20"/>
      <c r="E22" s="83"/>
      <c r="F22" s="96">
        <f t="shared" si="0"/>
        <v>0</v>
      </c>
      <c r="G22" s="94"/>
      <c r="H22" s="21"/>
    </row>
    <row r="23" spans="1:8" ht="24" customHeight="1" hidden="1">
      <c r="A23" s="18">
        <v>3000</v>
      </c>
      <c r="B23" s="35" t="s">
        <v>53</v>
      </c>
      <c r="C23" s="20">
        <v>2405</v>
      </c>
      <c r="D23" s="20"/>
      <c r="E23" s="83"/>
      <c r="F23" s="96">
        <f t="shared" si="0"/>
        <v>0</v>
      </c>
      <c r="G23" s="94"/>
      <c r="H23" s="21"/>
    </row>
    <row r="24" spans="1:8" ht="34.5" customHeight="1">
      <c r="A24" s="22"/>
      <c r="B24" s="37" t="s">
        <v>54</v>
      </c>
      <c r="C24" s="23">
        <f>SUM(C25:C26)</f>
        <v>3912</v>
      </c>
      <c r="D24" s="23"/>
      <c r="E24" s="74"/>
      <c r="F24" s="93">
        <f>SUM(F25:F26)</f>
        <v>1623</v>
      </c>
      <c r="G24" s="90">
        <f>SUM(G25:G26)</f>
        <v>1548</v>
      </c>
      <c r="H24" s="23">
        <f>SUM(H25:H26)</f>
        <v>75</v>
      </c>
    </row>
    <row r="25" spans="1:8" s="15" customFormat="1" ht="27" customHeight="1">
      <c r="A25" s="18">
        <v>100</v>
      </c>
      <c r="B25" s="267" t="s">
        <v>309</v>
      </c>
      <c r="C25" s="21">
        <v>512</v>
      </c>
      <c r="D25" s="21"/>
      <c r="E25" s="78"/>
      <c r="F25" s="96">
        <f t="shared" si="0"/>
        <v>1623</v>
      </c>
      <c r="G25" s="94">
        <v>1548</v>
      </c>
      <c r="H25" s="21">
        <v>75</v>
      </c>
    </row>
    <row r="26" spans="1:8" s="15" customFormat="1" ht="18" customHeight="1" hidden="1">
      <c r="A26" s="18">
        <v>3000</v>
      </c>
      <c r="B26" s="38" t="s">
        <v>55</v>
      </c>
      <c r="C26" s="21">
        <v>3400</v>
      </c>
      <c r="D26" s="21"/>
      <c r="E26" s="78"/>
      <c r="F26" s="96">
        <f t="shared" si="0"/>
        <v>0</v>
      </c>
      <c r="G26" s="94"/>
      <c r="H26" s="21"/>
    </row>
    <row r="27" spans="1:8" ht="29.25" customHeight="1">
      <c r="A27" s="24"/>
      <c r="B27" s="37" t="s">
        <v>56</v>
      </c>
      <c r="C27" s="23">
        <f>SUM(C28:C29)</f>
        <v>15211</v>
      </c>
      <c r="D27" s="23"/>
      <c r="E27" s="74"/>
      <c r="F27" s="93">
        <f>SUM(F28:F29)</f>
        <v>24649</v>
      </c>
      <c r="G27" s="90">
        <f>SUM(G28:G29)</f>
        <v>23099</v>
      </c>
      <c r="H27" s="23">
        <f>SUM(H28:H29)</f>
        <v>1550</v>
      </c>
    </row>
    <row r="28" spans="1:8" s="15" customFormat="1" ht="24.75" customHeight="1">
      <c r="A28" s="25">
        <v>100</v>
      </c>
      <c r="B28" s="267" t="s">
        <v>309</v>
      </c>
      <c r="C28" s="21">
        <v>14351</v>
      </c>
      <c r="D28" s="21"/>
      <c r="E28" s="78"/>
      <c r="F28" s="96">
        <f t="shared" si="0"/>
        <v>24649</v>
      </c>
      <c r="G28" s="94">
        <v>23099</v>
      </c>
      <c r="H28" s="21">
        <v>1550</v>
      </c>
    </row>
    <row r="29" spans="1:8" s="15" customFormat="1" ht="24.75" customHeight="1" hidden="1">
      <c r="A29" s="18">
        <v>3000</v>
      </c>
      <c r="B29" s="34" t="s">
        <v>52</v>
      </c>
      <c r="C29" s="21">
        <v>860</v>
      </c>
      <c r="D29" s="21"/>
      <c r="E29" s="78"/>
      <c r="F29" s="96">
        <f t="shared" si="0"/>
        <v>0</v>
      </c>
      <c r="G29" s="94"/>
      <c r="H29" s="21"/>
    </row>
    <row r="30" spans="1:8" ht="28.5" customHeight="1">
      <c r="A30" s="24"/>
      <c r="B30" s="37" t="s">
        <v>57</v>
      </c>
      <c r="C30" s="23">
        <f>SUM(C31:C38)</f>
        <v>37219</v>
      </c>
      <c r="D30" s="23"/>
      <c r="E30" s="74"/>
      <c r="F30" s="93">
        <f>SUM(F31:F40)</f>
        <v>76995</v>
      </c>
      <c r="G30" s="90">
        <f>SUM(G31:G40)</f>
        <v>76410</v>
      </c>
      <c r="H30" s="23">
        <f>SUM(H31:H40)</f>
        <v>585</v>
      </c>
    </row>
    <row r="31" spans="1:8" s="15" customFormat="1" ht="23.25" customHeight="1">
      <c r="A31" s="25">
        <v>100</v>
      </c>
      <c r="B31" s="267" t="s">
        <v>309</v>
      </c>
      <c r="C31" s="20">
        <v>6734</v>
      </c>
      <c r="D31" s="20"/>
      <c r="E31" s="83"/>
      <c r="F31" s="96">
        <f t="shared" si="0"/>
        <v>13191</v>
      </c>
      <c r="G31" s="94">
        <v>12606</v>
      </c>
      <c r="H31" s="21">
        <v>585</v>
      </c>
    </row>
    <row r="32" spans="1:8" s="15" customFormat="1" ht="27.75" customHeight="1" hidden="1">
      <c r="A32" s="28">
        <v>700</v>
      </c>
      <c r="B32" s="34" t="s">
        <v>70</v>
      </c>
      <c r="C32" s="21">
        <v>1500</v>
      </c>
      <c r="D32" s="21"/>
      <c r="E32" s="78"/>
      <c r="F32" s="96">
        <f>SUM(H32+G32)</f>
        <v>0</v>
      </c>
      <c r="G32" s="94"/>
      <c r="H32" s="21"/>
    </row>
    <row r="33" spans="1:8" s="15" customFormat="1" ht="21.75" customHeight="1">
      <c r="A33" s="18">
        <v>1400</v>
      </c>
      <c r="B33" s="33" t="s">
        <v>50</v>
      </c>
      <c r="C33" s="20">
        <v>335</v>
      </c>
      <c r="D33" s="20"/>
      <c r="E33" s="83"/>
      <c r="F33" s="96">
        <f>SUM(H33+G33)</f>
        <v>70</v>
      </c>
      <c r="G33" s="94">
        <v>70</v>
      </c>
      <c r="H33" s="21"/>
    </row>
    <row r="34" spans="1:8" s="15" customFormat="1" ht="27" customHeight="1">
      <c r="A34" s="28">
        <v>1900</v>
      </c>
      <c r="B34" s="34" t="s">
        <v>254</v>
      </c>
      <c r="C34" s="21">
        <v>8000</v>
      </c>
      <c r="D34" s="21"/>
      <c r="E34" s="78"/>
      <c r="F34" s="96">
        <f>SUM(G34+H34)</f>
        <v>25000</v>
      </c>
      <c r="G34" s="94">
        <v>25000</v>
      </c>
      <c r="H34" s="21"/>
    </row>
    <row r="35" spans="1:8" s="15" customFormat="1" ht="24" customHeight="1">
      <c r="A35" s="25">
        <v>3000</v>
      </c>
      <c r="B35" s="34" t="s">
        <v>304</v>
      </c>
      <c r="C35" s="20">
        <v>5000</v>
      </c>
      <c r="D35" s="20"/>
      <c r="E35" s="83"/>
      <c r="F35" s="96">
        <f t="shared" si="0"/>
        <v>3320</v>
      </c>
      <c r="G35" s="94">
        <v>3320</v>
      </c>
      <c r="H35" s="21"/>
    </row>
    <row r="36" spans="1:8" s="15" customFormat="1" ht="24" customHeight="1">
      <c r="A36" s="25">
        <v>3000</v>
      </c>
      <c r="B36" s="34" t="s">
        <v>279</v>
      </c>
      <c r="C36" s="20">
        <v>5000</v>
      </c>
      <c r="D36" s="20"/>
      <c r="E36" s="83"/>
      <c r="F36" s="96">
        <f>SUM(H36+G36)</f>
        <v>1000</v>
      </c>
      <c r="G36" s="94">
        <v>1000</v>
      </c>
      <c r="H36" s="21"/>
    </row>
    <row r="37" spans="1:8" s="15" customFormat="1" ht="18" customHeight="1">
      <c r="A37" s="26" t="s">
        <v>58</v>
      </c>
      <c r="B37" s="34" t="s">
        <v>59</v>
      </c>
      <c r="C37" s="21">
        <v>9150</v>
      </c>
      <c r="D37" s="21"/>
      <c r="E37" s="78"/>
      <c r="F37" s="96">
        <f t="shared" si="0"/>
        <v>30000</v>
      </c>
      <c r="G37" s="94">
        <v>30000</v>
      </c>
      <c r="H37" s="21"/>
    </row>
    <row r="38" spans="1:8" s="15" customFormat="1" ht="24" customHeight="1">
      <c r="A38" s="25">
        <v>3003</v>
      </c>
      <c r="B38" s="87" t="s">
        <v>299</v>
      </c>
      <c r="C38" s="20">
        <v>1500</v>
      </c>
      <c r="D38" s="20"/>
      <c r="E38" s="83"/>
      <c r="F38" s="96">
        <f t="shared" si="0"/>
        <v>100000</v>
      </c>
      <c r="G38" s="94">
        <v>100000</v>
      </c>
      <c r="H38" s="21"/>
    </row>
    <row r="39" spans="1:8" s="15" customFormat="1" ht="24" customHeight="1">
      <c r="A39" s="25">
        <v>3003</v>
      </c>
      <c r="B39" s="87" t="s">
        <v>300</v>
      </c>
      <c r="C39" s="20"/>
      <c r="D39" s="20"/>
      <c r="E39" s="83"/>
      <c r="F39" s="96">
        <f t="shared" si="0"/>
        <v>-100000</v>
      </c>
      <c r="G39" s="94">
        <v>-100000</v>
      </c>
      <c r="H39" s="21"/>
    </row>
    <row r="40" spans="1:8" s="15" customFormat="1" ht="27" customHeight="1">
      <c r="A40" s="25">
        <v>3130</v>
      </c>
      <c r="B40" s="87" t="s">
        <v>178</v>
      </c>
      <c r="C40" s="20"/>
      <c r="D40" s="20"/>
      <c r="E40" s="83"/>
      <c r="F40" s="96">
        <f t="shared" si="0"/>
        <v>4414</v>
      </c>
      <c r="G40" s="94">
        <v>4414</v>
      </c>
      <c r="H40" s="21"/>
    </row>
    <row r="41" spans="1:8" s="15" customFormat="1" ht="39" customHeight="1">
      <c r="A41" s="25"/>
      <c r="B41" s="221" t="s">
        <v>252</v>
      </c>
      <c r="C41" s="20"/>
      <c r="D41" s="20"/>
      <c r="E41" s="83"/>
      <c r="F41" s="93">
        <f>SUM(F42:F44)</f>
        <v>23296</v>
      </c>
      <c r="G41" s="90">
        <f>SUM(G42:G44)</f>
        <v>22996</v>
      </c>
      <c r="H41" s="23">
        <f>SUM(H42:H44)</f>
        <v>300</v>
      </c>
    </row>
    <row r="42" spans="1:8" s="15" customFormat="1" ht="24" customHeight="1">
      <c r="A42" s="25">
        <v>100</v>
      </c>
      <c r="B42" s="267" t="s">
        <v>309</v>
      </c>
      <c r="C42" s="21">
        <v>14351</v>
      </c>
      <c r="D42" s="21"/>
      <c r="E42" s="78"/>
      <c r="F42" s="96">
        <f>SUM(H42+G42)</f>
        <v>11996</v>
      </c>
      <c r="G42" s="94">
        <v>11696</v>
      </c>
      <c r="H42" s="21">
        <v>300</v>
      </c>
    </row>
    <row r="43" spans="1:8" s="15" customFormat="1" ht="26.25" customHeight="1">
      <c r="A43" s="18">
        <v>700</v>
      </c>
      <c r="B43" s="33" t="s">
        <v>49</v>
      </c>
      <c r="C43" s="20">
        <v>8700</v>
      </c>
      <c r="D43" s="20"/>
      <c r="E43" s="83"/>
      <c r="F43" s="96">
        <f>SUM(H43+G43)</f>
        <v>9000</v>
      </c>
      <c r="G43" s="94">
        <v>9000</v>
      </c>
      <c r="H43" s="21"/>
    </row>
    <row r="44" spans="1:8" s="15" customFormat="1" ht="27" customHeight="1">
      <c r="A44" s="25">
        <v>800</v>
      </c>
      <c r="B44" s="200" t="s">
        <v>234</v>
      </c>
      <c r="C44" s="20"/>
      <c r="D44" s="20"/>
      <c r="E44" s="83"/>
      <c r="F44" s="96">
        <f>SUM(H44+G44)</f>
        <v>2300</v>
      </c>
      <c r="G44" s="94">
        <v>2300</v>
      </c>
      <c r="H44" s="21"/>
    </row>
    <row r="45" spans="1:8" ht="18" customHeight="1">
      <c r="A45" s="27">
        <v>500</v>
      </c>
      <c r="B45" s="45" t="s">
        <v>60</v>
      </c>
      <c r="C45" s="19">
        <v>1762</v>
      </c>
      <c r="D45" s="19">
        <v>1193</v>
      </c>
      <c r="E45" s="84"/>
      <c r="F45" s="93">
        <f>SUM(H45+G45)</f>
        <v>4303</v>
      </c>
      <c r="G45" s="90">
        <v>4291</v>
      </c>
      <c r="H45" s="23">
        <v>12</v>
      </c>
    </row>
    <row r="46" spans="1:8" ht="18" customHeight="1">
      <c r="A46" s="24">
        <v>500</v>
      </c>
      <c r="B46" s="46" t="s">
        <v>61</v>
      </c>
      <c r="C46" s="23">
        <v>1586</v>
      </c>
      <c r="D46" s="23">
        <v>1210</v>
      </c>
      <c r="E46" s="74"/>
      <c r="F46" s="93">
        <f aca="true" t="shared" si="1" ref="F46:F52">SUM(H46+G46)</f>
        <v>4132</v>
      </c>
      <c r="G46" s="90">
        <v>4132</v>
      </c>
      <c r="H46" s="23"/>
    </row>
    <row r="47" spans="1:8" ht="18" customHeight="1">
      <c r="A47" s="27">
        <v>500</v>
      </c>
      <c r="B47" s="39" t="s">
        <v>62</v>
      </c>
      <c r="C47" s="19">
        <v>603</v>
      </c>
      <c r="D47" s="19">
        <v>355</v>
      </c>
      <c r="E47" s="84"/>
      <c r="F47" s="93">
        <f t="shared" si="1"/>
        <v>1518</v>
      </c>
      <c r="G47" s="90">
        <v>1518</v>
      </c>
      <c r="H47" s="23"/>
    </row>
    <row r="48" spans="1:8" ht="28.5" customHeight="1">
      <c r="A48" s="82">
        <v>500</v>
      </c>
      <c r="B48" s="121" t="s">
        <v>63</v>
      </c>
      <c r="C48" s="23">
        <v>3736</v>
      </c>
      <c r="D48" s="23">
        <v>2369</v>
      </c>
      <c r="E48" s="74">
        <v>53</v>
      </c>
      <c r="F48" s="93">
        <f t="shared" si="1"/>
        <v>8280</v>
      </c>
      <c r="G48" s="90">
        <v>8280</v>
      </c>
      <c r="H48" s="23"/>
    </row>
    <row r="49" spans="1:8" ht="18" customHeight="1">
      <c r="A49" s="82">
        <v>500</v>
      </c>
      <c r="B49" s="121" t="s">
        <v>64</v>
      </c>
      <c r="C49" s="19">
        <v>6903</v>
      </c>
      <c r="D49" s="19">
        <v>6203</v>
      </c>
      <c r="E49" s="84">
        <v>1107</v>
      </c>
      <c r="F49" s="93">
        <f t="shared" si="1"/>
        <v>18651</v>
      </c>
      <c r="G49" s="90">
        <v>18651</v>
      </c>
      <c r="H49" s="23"/>
    </row>
    <row r="50" spans="1:8" ht="32.25" customHeight="1">
      <c r="A50" s="82">
        <v>1300</v>
      </c>
      <c r="B50" s="121" t="s">
        <v>65</v>
      </c>
      <c r="C50" s="23">
        <v>3188</v>
      </c>
      <c r="D50" s="23">
        <v>1044</v>
      </c>
      <c r="E50" s="74"/>
      <c r="F50" s="93">
        <f t="shared" si="1"/>
        <v>5255</v>
      </c>
      <c r="G50" s="90">
        <v>5255</v>
      </c>
      <c r="H50" s="23"/>
    </row>
    <row r="51" spans="1:8" ht="29.25" customHeight="1" hidden="1">
      <c r="A51" s="24">
        <v>800</v>
      </c>
      <c r="B51" s="40" t="s">
        <v>66</v>
      </c>
      <c r="C51" s="23">
        <v>6000</v>
      </c>
      <c r="D51" s="23"/>
      <c r="E51" s="74"/>
      <c r="F51" s="93">
        <f t="shared" si="1"/>
        <v>0</v>
      </c>
      <c r="G51" s="90"/>
      <c r="H51" s="23"/>
    </row>
    <row r="52" spans="1:8" ht="18" customHeight="1" hidden="1">
      <c r="A52" s="24"/>
      <c r="B52" s="40" t="s">
        <v>67</v>
      </c>
      <c r="C52" s="23">
        <v>11400</v>
      </c>
      <c r="D52" s="23"/>
      <c r="E52" s="74"/>
      <c r="F52" s="93">
        <f t="shared" si="1"/>
        <v>0</v>
      </c>
      <c r="G52" s="90"/>
      <c r="H52" s="23">
        <f>SUM(H71+H54)</f>
        <v>0</v>
      </c>
    </row>
    <row r="53" spans="6:8" ht="12.75" hidden="1">
      <c r="F53" s="321"/>
      <c r="G53" s="161"/>
      <c r="H53" s="322"/>
    </row>
    <row r="54" spans="1:8" ht="18" customHeight="1" hidden="1">
      <c r="A54" s="28">
        <v>1800</v>
      </c>
      <c r="B54" s="34" t="s">
        <v>184</v>
      </c>
      <c r="C54" s="23"/>
      <c r="D54" s="23"/>
      <c r="E54" s="74"/>
      <c r="F54" s="96"/>
      <c r="G54" s="94"/>
      <c r="H54" s="21"/>
    </row>
    <row r="55" spans="1:8" ht="18" customHeight="1" hidden="1">
      <c r="A55" s="24">
        <v>1000</v>
      </c>
      <c r="B55" s="40" t="s">
        <v>68</v>
      </c>
      <c r="C55" s="23">
        <f>SUM(C57+C58)</f>
        <v>19700</v>
      </c>
      <c r="D55" s="23"/>
      <c r="E55" s="74"/>
      <c r="F55" s="93">
        <f aca="true" t="shared" si="2" ref="F55:F87">SUM(H55+G55)</f>
        <v>0</v>
      </c>
      <c r="G55" s="90">
        <f>SUM(G57+G58)</f>
        <v>0</v>
      </c>
      <c r="H55" s="23">
        <f>SUM(H57+H58)</f>
        <v>0</v>
      </c>
    </row>
    <row r="56" spans="1:8" ht="24.75" customHeight="1" hidden="1">
      <c r="A56" s="28">
        <v>700</v>
      </c>
      <c r="B56" s="34" t="s">
        <v>70</v>
      </c>
      <c r="C56" s="21">
        <v>9700</v>
      </c>
      <c r="D56" s="21"/>
      <c r="E56" s="78"/>
      <c r="F56" s="96">
        <f>SUM(H56+G56)</f>
        <v>0</v>
      </c>
      <c r="G56" s="94"/>
      <c r="H56" s="21"/>
    </row>
    <row r="57" spans="1:8" ht="18" customHeight="1" hidden="1">
      <c r="A57" s="28">
        <v>1000</v>
      </c>
      <c r="B57" s="34" t="s">
        <v>69</v>
      </c>
      <c r="C57" s="21">
        <v>9700</v>
      </c>
      <c r="D57" s="21"/>
      <c r="E57" s="78"/>
      <c r="F57" s="96">
        <f t="shared" si="2"/>
        <v>0</v>
      </c>
      <c r="G57" s="94"/>
      <c r="H57" s="21"/>
    </row>
    <row r="58" spans="1:8" ht="22.5" customHeight="1" hidden="1">
      <c r="A58" s="28">
        <v>1800</v>
      </c>
      <c r="B58" s="34" t="s">
        <v>184</v>
      </c>
      <c r="C58" s="21">
        <v>10000</v>
      </c>
      <c r="D58" s="21"/>
      <c r="E58" s="78"/>
      <c r="F58" s="96">
        <f t="shared" si="2"/>
        <v>0</v>
      </c>
      <c r="G58" s="94"/>
      <c r="H58" s="21"/>
    </row>
    <row r="59" spans="1:8" ht="32.25" customHeight="1">
      <c r="A59" s="28"/>
      <c r="B59" s="219" t="s">
        <v>250</v>
      </c>
      <c r="C59" s="23">
        <f>SUM(C60:C66)</f>
        <v>74576</v>
      </c>
      <c r="D59" s="23"/>
      <c r="E59" s="74"/>
      <c r="F59" s="93">
        <f t="shared" si="2"/>
        <v>378039</v>
      </c>
      <c r="G59" s="90">
        <f>SUM(G60:G67)</f>
        <v>312307</v>
      </c>
      <c r="H59" s="23">
        <f>SUM(H60:H67)</f>
        <v>65732</v>
      </c>
    </row>
    <row r="60" spans="1:8" s="15" customFormat="1" ht="24" customHeight="1">
      <c r="A60" s="28">
        <v>100</v>
      </c>
      <c r="B60" s="267" t="s">
        <v>309</v>
      </c>
      <c r="C60" s="21">
        <v>4070</v>
      </c>
      <c r="D60" s="21"/>
      <c r="E60" s="78"/>
      <c r="F60" s="96">
        <f t="shared" si="2"/>
        <v>11601</v>
      </c>
      <c r="G60" s="94">
        <v>11411</v>
      </c>
      <c r="H60" s="21">
        <v>190</v>
      </c>
    </row>
    <row r="61" spans="1:8" s="15" customFormat="1" ht="27.75" customHeight="1">
      <c r="A61" s="28">
        <v>700</v>
      </c>
      <c r="B61" s="34" t="s">
        <v>70</v>
      </c>
      <c r="C61" s="21">
        <v>1500</v>
      </c>
      <c r="D61" s="21"/>
      <c r="E61" s="78"/>
      <c r="F61" s="96">
        <f t="shared" si="2"/>
        <v>55900</v>
      </c>
      <c r="G61" s="94"/>
      <c r="H61" s="21">
        <v>55900</v>
      </c>
    </row>
    <row r="62" spans="1:8" s="15" customFormat="1" ht="21.75" customHeight="1">
      <c r="A62" s="28">
        <v>1200</v>
      </c>
      <c r="B62" s="34" t="s">
        <v>71</v>
      </c>
      <c r="C62" s="21">
        <v>66515</v>
      </c>
      <c r="D62" s="21"/>
      <c r="E62" s="78"/>
      <c r="F62" s="96">
        <f t="shared" si="2"/>
        <v>302649</v>
      </c>
      <c r="G62" s="94">
        <v>293007</v>
      </c>
      <c r="H62" s="21">
        <v>9642</v>
      </c>
    </row>
    <row r="63" spans="1:8" s="15" customFormat="1" ht="22.5" customHeight="1" hidden="1">
      <c r="A63" s="28">
        <v>1300</v>
      </c>
      <c r="B63" s="34" t="s">
        <v>159</v>
      </c>
      <c r="C63" s="21">
        <v>2456</v>
      </c>
      <c r="D63" s="21"/>
      <c r="E63" s="78"/>
      <c r="F63" s="96">
        <f>SUM(G63+H63)</f>
        <v>0</v>
      </c>
      <c r="G63" s="94"/>
      <c r="H63" s="21"/>
    </row>
    <row r="64" spans="1:8" s="15" customFormat="1" ht="21.75" customHeight="1">
      <c r="A64" s="25">
        <v>1800</v>
      </c>
      <c r="B64" s="34" t="s">
        <v>184</v>
      </c>
      <c r="C64" s="21"/>
      <c r="D64" s="21"/>
      <c r="E64" s="78"/>
      <c r="F64" s="96">
        <f t="shared" si="2"/>
        <v>265</v>
      </c>
      <c r="G64" s="94">
        <v>265</v>
      </c>
      <c r="H64" s="21"/>
    </row>
    <row r="65" spans="1:8" s="15" customFormat="1" ht="21.75" customHeight="1" hidden="1">
      <c r="A65" s="25">
        <v>3000</v>
      </c>
      <c r="B65" s="34" t="s">
        <v>175</v>
      </c>
      <c r="C65" s="21"/>
      <c r="D65" s="21"/>
      <c r="E65" s="78"/>
      <c r="F65" s="96">
        <f t="shared" si="2"/>
        <v>0</v>
      </c>
      <c r="G65" s="94"/>
      <c r="H65" s="21"/>
    </row>
    <row r="66" spans="1:8" s="15" customFormat="1" ht="18" customHeight="1" hidden="1">
      <c r="A66" s="25">
        <v>3000</v>
      </c>
      <c r="B66" s="34" t="s">
        <v>72</v>
      </c>
      <c r="C66" s="21">
        <v>35</v>
      </c>
      <c r="D66" s="21"/>
      <c r="E66" s="78"/>
      <c r="F66" s="96">
        <f t="shared" si="2"/>
        <v>0</v>
      </c>
      <c r="G66" s="94"/>
      <c r="H66" s="21"/>
    </row>
    <row r="67" spans="1:8" s="15" customFormat="1" ht="27.75" customHeight="1">
      <c r="A67" s="25">
        <v>3130</v>
      </c>
      <c r="B67" s="87" t="s">
        <v>178</v>
      </c>
      <c r="C67" s="21"/>
      <c r="D67" s="21"/>
      <c r="E67" s="78"/>
      <c r="F67" s="96">
        <f t="shared" si="2"/>
        <v>7624</v>
      </c>
      <c r="G67" s="94">
        <v>7624</v>
      </c>
      <c r="H67" s="21"/>
    </row>
    <row r="68" spans="1:8" ht="31.5" customHeight="1">
      <c r="A68" s="24"/>
      <c r="B68" s="220" t="s">
        <v>251</v>
      </c>
      <c r="C68" s="23">
        <f>SUM(C70+C72)</f>
        <v>64700</v>
      </c>
      <c r="D68" s="23"/>
      <c r="E68" s="74"/>
      <c r="F68" s="93">
        <f>SUM(H68+G68)</f>
        <v>263668</v>
      </c>
      <c r="G68" s="90">
        <f>SUM(G69:G74)</f>
        <v>107814</v>
      </c>
      <c r="H68" s="23">
        <f>SUM(H69:H74)</f>
        <v>155854</v>
      </c>
    </row>
    <row r="69" spans="1:8" s="15" customFormat="1" ht="30" customHeight="1">
      <c r="A69" s="28">
        <v>100</v>
      </c>
      <c r="B69" s="267" t="s">
        <v>309</v>
      </c>
      <c r="C69" s="21">
        <v>4070</v>
      </c>
      <c r="D69" s="21"/>
      <c r="E69" s="78"/>
      <c r="F69" s="96">
        <f>SUM(H69+G69)</f>
        <v>9924</v>
      </c>
      <c r="G69" s="94">
        <v>9624</v>
      </c>
      <c r="H69" s="21">
        <v>300</v>
      </c>
    </row>
    <row r="70" spans="1:8" s="15" customFormat="1" ht="23.25" customHeight="1">
      <c r="A70" s="28">
        <v>700</v>
      </c>
      <c r="B70" s="34" t="s">
        <v>70</v>
      </c>
      <c r="C70" s="21">
        <v>8000</v>
      </c>
      <c r="D70" s="21"/>
      <c r="E70" s="78"/>
      <c r="F70" s="96">
        <f t="shared" si="2"/>
        <v>87854</v>
      </c>
      <c r="G70" s="94"/>
      <c r="H70" s="21">
        <v>87854</v>
      </c>
    </row>
    <row r="71" spans="1:8" ht="18" customHeight="1">
      <c r="A71" s="28">
        <v>1000</v>
      </c>
      <c r="B71" s="34" t="s">
        <v>6</v>
      </c>
      <c r="C71" s="23"/>
      <c r="D71" s="23"/>
      <c r="E71" s="74"/>
      <c r="F71" s="96">
        <f>SUM(H71+G71)</f>
        <v>51900</v>
      </c>
      <c r="G71" s="94">
        <v>51900</v>
      </c>
      <c r="H71" s="21"/>
    </row>
    <row r="72" spans="1:8" s="15" customFormat="1" ht="24" customHeight="1">
      <c r="A72" s="28">
        <v>1200</v>
      </c>
      <c r="B72" s="34" t="s">
        <v>71</v>
      </c>
      <c r="C72" s="21">
        <v>56700</v>
      </c>
      <c r="D72" s="21"/>
      <c r="E72" s="78"/>
      <c r="F72" s="96">
        <f t="shared" si="2"/>
        <v>100000</v>
      </c>
      <c r="G72" s="94">
        <v>32300</v>
      </c>
      <c r="H72" s="21">
        <v>67700</v>
      </c>
    </row>
    <row r="73" spans="1:8" s="15" customFormat="1" ht="24" customHeight="1">
      <c r="A73" s="25">
        <v>1800</v>
      </c>
      <c r="B73" s="34" t="s">
        <v>184</v>
      </c>
      <c r="C73" s="21"/>
      <c r="D73" s="21"/>
      <c r="E73" s="78"/>
      <c r="F73" s="96">
        <f>SUM(H73+G73)</f>
        <v>10860</v>
      </c>
      <c r="G73" s="94">
        <v>10860</v>
      </c>
      <c r="H73" s="21"/>
    </row>
    <row r="74" spans="1:8" s="15" customFormat="1" ht="27.75" customHeight="1">
      <c r="A74" s="25">
        <v>3130</v>
      </c>
      <c r="B74" s="87" t="s">
        <v>178</v>
      </c>
      <c r="C74" s="21"/>
      <c r="D74" s="21"/>
      <c r="E74" s="78"/>
      <c r="F74" s="96">
        <f>SUM(H74+G74)</f>
        <v>3130</v>
      </c>
      <c r="G74" s="94">
        <v>3130</v>
      </c>
      <c r="H74" s="21"/>
    </row>
    <row r="75" spans="1:8" ht="18" customHeight="1" hidden="1">
      <c r="A75" s="24">
        <v>1200</v>
      </c>
      <c r="B75" s="40" t="s">
        <v>73</v>
      </c>
      <c r="C75" s="23">
        <v>13064</v>
      </c>
      <c r="D75" s="23"/>
      <c r="E75" s="74"/>
      <c r="F75" s="93">
        <f>SUM(F76+F77)</f>
        <v>0</v>
      </c>
      <c r="G75" s="90">
        <f>SUM(G76+G77)</f>
        <v>0</v>
      </c>
      <c r="H75" s="23">
        <f>SUM(H76+H77)</f>
        <v>0</v>
      </c>
    </row>
    <row r="76" spans="1:8" s="15" customFormat="1" ht="23.25" customHeight="1" hidden="1">
      <c r="A76" s="28">
        <v>700</v>
      </c>
      <c r="B76" s="34" t="s">
        <v>70</v>
      </c>
      <c r="C76" s="21"/>
      <c r="D76" s="21"/>
      <c r="E76" s="78"/>
      <c r="F76" s="96">
        <f t="shared" si="2"/>
        <v>0</v>
      </c>
      <c r="G76" s="94"/>
      <c r="H76" s="21"/>
    </row>
    <row r="77" spans="1:8" s="15" customFormat="1" ht="22.5" customHeight="1" hidden="1">
      <c r="A77" s="28">
        <v>1200</v>
      </c>
      <c r="B77" s="34" t="s">
        <v>71</v>
      </c>
      <c r="C77" s="21"/>
      <c r="D77" s="21"/>
      <c r="E77" s="78"/>
      <c r="F77" s="96">
        <f t="shared" si="2"/>
        <v>0</v>
      </c>
      <c r="G77" s="94"/>
      <c r="H77" s="21"/>
    </row>
    <row r="78" spans="1:8" ht="18" customHeight="1" hidden="1">
      <c r="A78" s="24">
        <v>1200</v>
      </c>
      <c r="B78" s="40" t="s">
        <v>74</v>
      </c>
      <c r="C78" s="23">
        <v>270000</v>
      </c>
      <c r="D78" s="23"/>
      <c r="E78" s="74"/>
      <c r="F78" s="93">
        <f t="shared" si="2"/>
        <v>0</v>
      </c>
      <c r="G78" s="90"/>
      <c r="H78" s="23"/>
    </row>
    <row r="79" spans="1:8" ht="18" customHeight="1" hidden="1">
      <c r="A79" s="24"/>
      <c r="B79" s="40" t="s">
        <v>75</v>
      </c>
      <c r="C79" s="23">
        <f>SUM(C80+C81+C82)</f>
        <v>58978</v>
      </c>
      <c r="D79" s="23"/>
      <c r="E79" s="74"/>
      <c r="F79" s="93">
        <f t="shared" si="2"/>
        <v>0</v>
      </c>
      <c r="G79" s="90">
        <f>SUM(G80+G81+G83)</f>
        <v>0</v>
      </c>
      <c r="H79" s="23">
        <f>SUM(H80+H81+H83)</f>
        <v>0</v>
      </c>
    </row>
    <row r="80" spans="1:8" s="15" customFormat="1" ht="26.25" customHeight="1" hidden="1">
      <c r="A80" s="28">
        <v>700</v>
      </c>
      <c r="B80" s="34" t="s">
        <v>76</v>
      </c>
      <c r="C80" s="21">
        <v>58978</v>
      </c>
      <c r="D80" s="21"/>
      <c r="E80" s="78"/>
      <c r="F80" s="96">
        <f t="shared" si="2"/>
        <v>0</v>
      </c>
      <c r="G80" s="94"/>
      <c r="H80" s="21"/>
    </row>
    <row r="81" spans="1:8" s="15" customFormat="1" ht="23.25" customHeight="1" hidden="1">
      <c r="A81" s="28">
        <v>1200</v>
      </c>
      <c r="B81" s="34" t="s">
        <v>77</v>
      </c>
      <c r="C81" s="21"/>
      <c r="D81" s="21"/>
      <c r="E81" s="78"/>
      <c r="F81" s="96">
        <f t="shared" si="2"/>
        <v>0</v>
      </c>
      <c r="G81" s="94"/>
      <c r="H81" s="21"/>
    </row>
    <row r="82" spans="1:8" s="15" customFormat="1" ht="23.25" customHeight="1" hidden="1">
      <c r="A82" s="28">
        <v>1200</v>
      </c>
      <c r="B82" s="34" t="s">
        <v>78</v>
      </c>
      <c r="C82" s="21"/>
      <c r="D82" s="21"/>
      <c r="E82" s="78"/>
      <c r="F82" s="96">
        <f t="shared" si="2"/>
        <v>0</v>
      </c>
      <c r="G82" s="94"/>
      <c r="H82" s="21"/>
    </row>
    <row r="83" spans="1:8" s="15" customFormat="1" ht="26.25" customHeight="1" hidden="1">
      <c r="A83" s="28">
        <v>3130</v>
      </c>
      <c r="B83" s="87" t="s">
        <v>178</v>
      </c>
      <c r="C83" s="21"/>
      <c r="D83" s="21"/>
      <c r="E83" s="78"/>
      <c r="F83" s="96">
        <f t="shared" si="2"/>
        <v>0</v>
      </c>
      <c r="G83" s="94"/>
      <c r="H83" s="21"/>
    </row>
    <row r="84" spans="1:8" ht="18" customHeight="1" hidden="1">
      <c r="A84" s="24"/>
      <c r="B84" s="40" t="s">
        <v>45</v>
      </c>
      <c r="C84" s="23">
        <f>SUM(C85:C87)</f>
        <v>17256</v>
      </c>
      <c r="D84" s="23"/>
      <c r="E84" s="74"/>
      <c r="F84" s="93">
        <f t="shared" si="2"/>
        <v>0</v>
      </c>
      <c r="G84" s="90">
        <f>SUM(G85:G87)</f>
        <v>0</v>
      </c>
      <c r="H84" s="23">
        <f>SUM(H85:H87)</f>
        <v>0</v>
      </c>
    </row>
    <row r="85" spans="1:8" ht="22.5" customHeight="1" hidden="1">
      <c r="A85" s="28">
        <v>1200</v>
      </c>
      <c r="B85" s="34" t="s">
        <v>79</v>
      </c>
      <c r="C85" s="21"/>
      <c r="D85" s="21"/>
      <c r="E85" s="78"/>
      <c r="F85" s="96">
        <f t="shared" si="2"/>
        <v>0</v>
      </c>
      <c r="G85" s="94"/>
      <c r="H85" s="23"/>
    </row>
    <row r="86" spans="1:8" s="15" customFormat="1" ht="24.75" customHeight="1" hidden="1">
      <c r="A86" s="28">
        <v>700</v>
      </c>
      <c r="B86" s="34" t="s">
        <v>76</v>
      </c>
      <c r="C86" s="21">
        <v>17256</v>
      </c>
      <c r="D86" s="21"/>
      <c r="E86" s="78"/>
      <c r="F86" s="96">
        <f t="shared" si="2"/>
        <v>0</v>
      </c>
      <c r="G86" s="94"/>
      <c r="H86" s="21"/>
    </row>
    <row r="87" spans="1:8" ht="18" customHeight="1" hidden="1">
      <c r="A87" s="28">
        <v>1400</v>
      </c>
      <c r="B87" s="34" t="s">
        <v>80</v>
      </c>
      <c r="C87" s="21"/>
      <c r="D87" s="21"/>
      <c r="E87" s="78"/>
      <c r="F87" s="96">
        <f t="shared" si="2"/>
        <v>0</v>
      </c>
      <c r="G87" s="94"/>
      <c r="H87" s="23"/>
    </row>
    <row r="88" spans="1:8" ht="31.5" customHeight="1">
      <c r="A88" s="24"/>
      <c r="B88" s="40" t="s">
        <v>81</v>
      </c>
      <c r="C88" s="23">
        <f>SUM(C89+C90)</f>
        <v>2456</v>
      </c>
      <c r="D88" s="23">
        <v>1754</v>
      </c>
      <c r="E88" s="74">
        <v>27</v>
      </c>
      <c r="F88" s="93">
        <f>SUM(F89+F90)</f>
        <v>7026</v>
      </c>
      <c r="G88" s="90">
        <f>SUM(G89+G90)</f>
        <v>6908</v>
      </c>
      <c r="H88" s="23">
        <f>SUM(H89+H90)</f>
        <v>118</v>
      </c>
    </row>
    <row r="89" spans="1:8" s="15" customFormat="1" ht="31.5" customHeight="1">
      <c r="A89" s="28">
        <v>1300</v>
      </c>
      <c r="B89" s="34" t="s">
        <v>159</v>
      </c>
      <c r="C89" s="21">
        <v>2456</v>
      </c>
      <c r="D89" s="21"/>
      <c r="E89" s="78"/>
      <c r="F89" s="96">
        <f>SUM(G89+H89)</f>
        <v>6246</v>
      </c>
      <c r="G89" s="94">
        <v>6128</v>
      </c>
      <c r="H89" s="21">
        <v>118</v>
      </c>
    </row>
    <row r="90" spans="1:8" s="15" customFormat="1" ht="31.5" customHeight="1">
      <c r="A90" s="28">
        <v>2300</v>
      </c>
      <c r="B90" s="34" t="s">
        <v>160</v>
      </c>
      <c r="C90" s="21"/>
      <c r="D90" s="21"/>
      <c r="E90" s="78"/>
      <c r="F90" s="96">
        <f>SUM(G90+H90)</f>
        <v>780</v>
      </c>
      <c r="G90" s="94">
        <v>780</v>
      </c>
      <c r="H90" s="21"/>
    </row>
    <row r="91" spans="1:8" ht="31.5" customHeight="1">
      <c r="A91" s="24"/>
      <c r="B91" s="40" t="s">
        <v>82</v>
      </c>
      <c r="C91" s="23">
        <f>SUM(C92:C95)</f>
        <v>239184</v>
      </c>
      <c r="D91" s="23"/>
      <c r="E91" s="74"/>
      <c r="F91" s="93">
        <f>SUM(F92:F95)</f>
        <v>253532</v>
      </c>
      <c r="G91" s="90">
        <f>SUM(G92:G95)</f>
        <v>239791</v>
      </c>
      <c r="H91" s="23">
        <f>SUM(H92:H95)</f>
        <v>13741</v>
      </c>
    </row>
    <row r="92" spans="1:8" s="15" customFormat="1" ht="23.25" customHeight="1">
      <c r="A92" s="28">
        <v>100</v>
      </c>
      <c r="B92" s="267" t="s">
        <v>309</v>
      </c>
      <c r="C92" s="21">
        <v>1000</v>
      </c>
      <c r="D92" s="21"/>
      <c r="E92" s="78"/>
      <c r="F92" s="96">
        <f>SUM(H92+G92)</f>
        <v>2170</v>
      </c>
      <c r="G92" s="94">
        <v>2170</v>
      </c>
      <c r="H92" s="21"/>
    </row>
    <row r="93" spans="1:8" s="15" customFormat="1" ht="22.5" customHeight="1">
      <c r="A93" s="28">
        <v>700</v>
      </c>
      <c r="B93" s="34" t="s">
        <v>70</v>
      </c>
      <c r="C93" s="21">
        <v>2456</v>
      </c>
      <c r="D93" s="21"/>
      <c r="E93" s="78"/>
      <c r="F93" s="96">
        <f>SUM(G93+H93)</f>
        <v>3050</v>
      </c>
      <c r="G93" s="94"/>
      <c r="H93" s="21">
        <v>3050</v>
      </c>
    </row>
    <row r="94" spans="1:8" s="15" customFormat="1" ht="18" customHeight="1">
      <c r="A94" s="28">
        <v>1400</v>
      </c>
      <c r="B94" s="34" t="s">
        <v>50</v>
      </c>
      <c r="C94" s="21">
        <v>117864</v>
      </c>
      <c r="D94" s="21"/>
      <c r="E94" s="78"/>
      <c r="F94" s="96">
        <f>SUM(H94+G94)</f>
        <v>248262</v>
      </c>
      <c r="G94" s="94">
        <v>237571</v>
      </c>
      <c r="H94" s="21">
        <v>10691</v>
      </c>
    </row>
    <row r="95" spans="1:8" s="15" customFormat="1" ht="21.75" customHeight="1">
      <c r="A95" s="28">
        <v>3000</v>
      </c>
      <c r="B95" s="34" t="s">
        <v>304</v>
      </c>
      <c r="C95" s="21">
        <v>117864</v>
      </c>
      <c r="D95" s="21"/>
      <c r="E95" s="78"/>
      <c r="F95" s="96">
        <f>SUM(H95+G95)</f>
        <v>50</v>
      </c>
      <c r="G95" s="94">
        <v>50</v>
      </c>
      <c r="H95" s="21"/>
    </row>
    <row r="96" spans="1:8" ht="33" customHeight="1">
      <c r="A96" s="24"/>
      <c r="B96" s="40" t="s">
        <v>83</v>
      </c>
      <c r="C96" s="23">
        <f>SUM(C97+C98+C100+C101)</f>
        <v>24613</v>
      </c>
      <c r="D96" s="23"/>
      <c r="E96" s="74"/>
      <c r="F96" s="313">
        <f>SUM(F97+F98+F99+F100+F101)</f>
        <v>58880</v>
      </c>
      <c r="G96" s="90">
        <f>SUM(G97+G98+G99+G100+G101)</f>
        <v>56038</v>
      </c>
      <c r="H96" s="323">
        <f>SUM(H97+H98+H99+H100+H101)</f>
        <v>2842</v>
      </c>
    </row>
    <row r="97" spans="1:8" s="15" customFormat="1" ht="24.75" customHeight="1">
      <c r="A97" s="28">
        <v>100</v>
      </c>
      <c r="B97" s="267" t="s">
        <v>309</v>
      </c>
      <c r="C97" s="21">
        <v>668</v>
      </c>
      <c r="D97" s="21"/>
      <c r="E97" s="78"/>
      <c r="F97" s="96">
        <f>SUM(H97+G97)</f>
        <v>1475</v>
      </c>
      <c r="G97" s="94">
        <v>1475</v>
      </c>
      <c r="H97" s="21"/>
    </row>
    <row r="98" spans="1:8" s="15" customFormat="1" ht="22.5" customHeight="1" hidden="1">
      <c r="A98" s="25">
        <v>3000</v>
      </c>
      <c r="B98" s="34" t="s">
        <v>72</v>
      </c>
      <c r="C98" s="21">
        <v>35</v>
      </c>
      <c r="D98" s="21"/>
      <c r="E98" s="78"/>
      <c r="F98" s="96">
        <f>SUM(H98+G98)</f>
        <v>0</v>
      </c>
      <c r="G98" s="94"/>
      <c r="H98" s="21"/>
    </row>
    <row r="99" spans="1:8" s="15" customFormat="1" ht="22.5" customHeight="1">
      <c r="A99" s="28">
        <v>700</v>
      </c>
      <c r="B99" s="34" t="s">
        <v>70</v>
      </c>
      <c r="C99" s="30">
        <v>9000</v>
      </c>
      <c r="D99" s="30"/>
      <c r="E99" s="118"/>
      <c r="F99" s="96">
        <f>SUM(H99+G99)</f>
        <v>300</v>
      </c>
      <c r="G99" s="94"/>
      <c r="H99" s="21">
        <v>300</v>
      </c>
    </row>
    <row r="100" spans="1:8" s="15" customFormat="1" ht="18" customHeight="1">
      <c r="A100" s="28">
        <v>1400</v>
      </c>
      <c r="B100" s="34" t="s">
        <v>84</v>
      </c>
      <c r="C100" s="21">
        <v>3652</v>
      </c>
      <c r="D100" s="21"/>
      <c r="E100" s="78"/>
      <c r="F100" s="96">
        <f>SUM(H100+G100)</f>
        <v>11370</v>
      </c>
      <c r="G100" s="94">
        <v>11239</v>
      </c>
      <c r="H100" s="21">
        <v>131</v>
      </c>
    </row>
    <row r="101" spans="1:8" s="15" customFormat="1" ht="18" customHeight="1">
      <c r="A101" s="28">
        <v>1500</v>
      </c>
      <c r="B101" s="34" t="s">
        <v>51</v>
      </c>
      <c r="C101" s="21">
        <v>20258</v>
      </c>
      <c r="D101" s="21"/>
      <c r="E101" s="78"/>
      <c r="F101" s="96">
        <f>SUM(H101+G101)</f>
        <v>45735</v>
      </c>
      <c r="G101" s="94">
        <v>43324</v>
      </c>
      <c r="H101" s="21">
        <v>2411</v>
      </c>
    </row>
    <row r="102" spans="1:8" ht="31.5" customHeight="1">
      <c r="A102" s="28"/>
      <c r="B102" s="40" t="s">
        <v>85</v>
      </c>
      <c r="C102" s="23">
        <f>SUM(C103+C104+C106+C109)</f>
        <v>187311</v>
      </c>
      <c r="D102" s="23"/>
      <c r="E102" s="74"/>
      <c r="F102" s="93">
        <f>SUM(G102+H102)</f>
        <v>269029</v>
      </c>
      <c r="G102" s="90">
        <f>SUM(G103:G109)</f>
        <v>209656</v>
      </c>
      <c r="H102" s="23">
        <f>SUM(H103:H109)</f>
        <v>59373</v>
      </c>
    </row>
    <row r="103" spans="1:8" s="15" customFormat="1" ht="27.75" customHeight="1">
      <c r="A103" s="29">
        <v>100</v>
      </c>
      <c r="B103" s="267" t="s">
        <v>309</v>
      </c>
      <c r="C103" s="30">
        <v>1242</v>
      </c>
      <c r="D103" s="30"/>
      <c r="E103" s="118"/>
      <c r="F103" s="96">
        <f aca="true" t="shared" si="3" ref="F103:F109">SUM(H103+G103)</f>
        <v>2501</v>
      </c>
      <c r="G103" s="94">
        <v>2438</v>
      </c>
      <c r="H103" s="21">
        <v>63</v>
      </c>
    </row>
    <row r="104" spans="1:8" s="15" customFormat="1" ht="22.5" customHeight="1">
      <c r="A104" s="28">
        <v>700</v>
      </c>
      <c r="B104" s="34" t="s">
        <v>70</v>
      </c>
      <c r="C104" s="30">
        <v>9000</v>
      </c>
      <c r="D104" s="30"/>
      <c r="E104" s="118"/>
      <c r="F104" s="96">
        <f t="shared" si="3"/>
        <v>34176</v>
      </c>
      <c r="G104" s="94"/>
      <c r="H104" s="21">
        <v>34176</v>
      </c>
    </row>
    <row r="105" spans="1:8" s="15" customFormat="1" ht="22.5" customHeight="1" hidden="1">
      <c r="A105" s="28">
        <v>1300</v>
      </c>
      <c r="B105" s="34" t="s">
        <v>238</v>
      </c>
      <c r="C105" s="21">
        <v>2456</v>
      </c>
      <c r="D105" s="21"/>
      <c r="E105" s="78"/>
      <c r="F105" s="96">
        <f>SUM(G105+H105)</f>
        <v>0</v>
      </c>
      <c r="G105" s="94"/>
      <c r="H105" s="21"/>
    </row>
    <row r="106" spans="1:8" s="15" customFormat="1" ht="18" customHeight="1">
      <c r="A106" s="28">
        <v>1701</v>
      </c>
      <c r="B106" s="41" t="s">
        <v>86</v>
      </c>
      <c r="C106" s="30">
        <v>176819</v>
      </c>
      <c r="D106" s="30"/>
      <c r="E106" s="118"/>
      <c r="F106" s="96">
        <f t="shared" si="3"/>
        <v>225785</v>
      </c>
      <c r="G106" s="94">
        <v>200651</v>
      </c>
      <c r="H106" s="21">
        <v>25134</v>
      </c>
    </row>
    <row r="107" spans="1:8" s="15" customFormat="1" ht="18" customHeight="1">
      <c r="A107" s="25">
        <v>1800</v>
      </c>
      <c r="B107" s="34" t="s">
        <v>184</v>
      </c>
      <c r="C107" s="30"/>
      <c r="D107" s="30"/>
      <c r="E107" s="118"/>
      <c r="F107" s="96">
        <f t="shared" si="3"/>
        <v>6467</v>
      </c>
      <c r="G107" s="94">
        <v>6467</v>
      </c>
      <c r="H107" s="21"/>
    </row>
    <row r="108" spans="1:8" s="15" customFormat="1" ht="21" customHeight="1" hidden="1">
      <c r="A108" s="29">
        <v>3000</v>
      </c>
      <c r="B108" s="34" t="s">
        <v>72</v>
      </c>
      <c r="C108" s="30"/>
      <c r="D108" s="30">
        <v>43</v>
      </c>
      <c r="E108" s="118"/>
      <c r="F108" s="96">
        <f t="shared" si="3"/>
        <v>0</v>
      </c>
      <c r="G108" s="94"/>
      <c r="H108" s="21"/>
    </row>
    <row r="109" spans="1:8" s="15" customFormat="1" ht="23.25" customHeight="1">
      <c r="A109" s="29">
        <v>1400</v>
      </c>
      <c r="B109" s="41" t="s">
        <v>87</v>
      </c>
      <c r="C109" s="30">
        <v>250</v>
      </c>
      <c r="D109" s="30"/>
      <c r="E109" s="118"/>
      <c r="F109" s="96">
        <f t="shared" si="3"/>
        <v>100</v>
      </c>
      <c r="G109" s="94">
        <v>100</v>
      </c>
      <c r="H109" s="21"/>
    </row>
    <row r="110" spans="1:8" ht="30" customHeight="1">
      <c r="A110" s="31"/>
      <c r="B110" s="319" t="s">
        <v>88</v>
      </c>
      <c r="C110" s="32">
        <f>SUM(C111:C114)</f>
        <v>11374</v>
      </c>
      <c r="D110" s="32"/>
      <c r="E110" s="86"/>
      <c r="F110" s="93">
        <f>SUM(G110+H110)</f>
        <v>35899</v>
      </c>
      <c r="G110" s="90">
        <f>SUM(G111:G115)</f>
        <v>35548</v>
      </c>
      <c r="H110" s="23">
        <f>SUM(H111:H115)</f>
        <v>351</v>
      </c>
    </row>
    <row r="111" spans="1:8" s="15" customFormat="1" ht="24" customHeight="1">
      <c r="A111" s="29">
        <v>100</v>
      </c>
      <c r="B111" s="267" t="s">
        <v>309</v>
      </c>
      <c r="C111" s="30">
        <v>509</v>
      </c>
      <c r="D111" s="30"/>
      <c r="E111" s="118"/>
      <c r="F111" s="96">
        <f>SUM(H111+G111)</f>
        <v>1007</v>
      </c>
      <c r="G111" s="94">
        <v>980</v>
      </c>
      <c r="H111" s="21">
        <v>27</v>
      </c>
    </row>
    <row r="112" spans="1:8" s="15" customFormat="1" ht="22.5" customHeight="1">
      <c r="A112" s="28">
        <v>700</v>
      </c>
      <c r="B112" s="34" t="s">
        <v>70</v>
      </c>
      <c r="C112" s="30">
        <v>9000</v>
      </c>
      <c r="D112" s="30"/>
      <c r="E112" s="118"/>
      <c r="F112" s="96">
        <f>SUM(H112+G112)</f>
        <v>0</v>
      </c>
      <c r="G112" s="94"/>
      <c r="H112" s="21"/>
    </row>
    <row r="113" spans="1:8" s="15" customFormat="1" ht="18" customHeight="1">
      <c r="A113" s="29">
        <v>1703</v>
      </c>
      <c r="B113" s="41" t="s">
        <v>89</v>
      </c>
      <c r="C113" s="30">
        <v>1047</v>
      </c>
      <c r="D113" s="30"/>
      <c r="E113" s="118"/>
      <c r="F113" s="96">
        <f>SUM(H113+G113)</f>
        <v>1877</v>
      </c>
      <c r="G113" s="94">
        <v>1877</v>
      </c>
      <c r="H113" s="21"/>
    </row>
    <row r="114" spans="1:8" s="15" customFormat="1" ht="18" customHeight="1">
      <c r="A114" s="29">
        <v>1400</v>
      </c>
      <c r="B114" s="41" t="s">
        <v>257</v>
      </c>
      <c r="C114" s="30">
        <v>818</v>
      </c>
      <c r="D114" s="30"/>
      <c r="E114" s="118"/>
      <c r="F114" s="96">
        <f>SUM(H114+G114)</f>
        <v>3015</v>
      </c>
      <c r="G114" s="94">
        <v>2691</v>
      </c>
      <c r="H114" s="21">
        <v>324</v>
      </c>
    </row>
    <row r="115" spans="1:8" ht="18" customHeight="1">
      <c r="A115" s="264">
        <v>1703</v>
      </c>
      <c r="B115" s="265" t="s">
        <v>305</v>
      </c>
      <c r="C115" s="21">
        <v>25000</v>
      </c>
      <c r="D115" s="21"/>
      <c r="E115" s="78"/>
      <c r="F115" s="96">
        <f>SUM(G115+H115)</f>
        <v>30000</v>
      </c>
      <c r="G115" s="94">
        <v>30000</v>
      </c>
      <c r="H115" s="23"/>
    </row>
    <row r="116" spans="1:8" ht="30.75" customHeight="1">
      <c r="A116" s="25"/>
      <c r="B116" s="42" t="s">
        <v>90</v>
      </c>
      <c r="C116" s="19">
        <f>SUM(C120:C121)</f>
        <v>30648</v>
      </c>
      <c r="D116" s="19">
        <f>SUM(D120:D121)</f>
        <v>21596</v>
      </c>
      <c r="E116" s="84">
        <f>SUM(E120:E121)</f>
        <v>255</v>
      </c>
      <c r="F116" s="93">
        <f>SUM(G116+H116)</f>
        <v>122858</v>
      </c>
      <c r="G116" s="90">
        <f>SUM(G117:G122)</f>
        <v>120547</v>
      </c>
      <c r="H116" s="23">
        <f>SUM(H117:H122)</f>
        <v>2311</v>
      </c>
    </row>
    <row r="117" spans="1:8" s="15" customFormat="1" ht="21.75" customHeight="1">
      <c r="A117" s="29">
        <v>100</v>
      </c>
      <c r="B117" s="267" t="s">
        <v>309</v>
      </c>
      <c r="C117" s="30">
        <v>509</v>
      </c>
      <c r="D117" s="30"/>
      <c r="E117" s="118"/>
      <c r="F117" s="96">
        <f aca="true" t="shared" si="4" ref="F117:F122">SUM(H117+G117)</f>
        <v>3571</v>
      </c>
      <c r="G117" s="94">
        <v>3486</v>
      </c>
      <c r="H117" s="21">
        <v>85</v>
      </c>
    </row>
    <row r="118" spans="1:8" s="15" customFormat="1" ht="22.5" customHeight="1">
      <c r="A118" s="28">
        <v>700</v>
      </c>
      <c r="B118" s="34" t="s">
        <v>70</v>
      </c>
      <c r="C118" s="30">
        <v>9000</v>
      </c>
      <c r="D118" s="30"/>
      <c r="E118" s="118"/>
      <c r="F118" s="96">
        <f t="shared" si="4"/>
        <v>7500</v>
      </c>
      <c r="G118" s="94">
        <v>7500</v>
      </c>
      <c r="H118" s="21"/>
    </row>
    <row r="119" spans="1:8" s="15" customFormat="1" ht="24" customHeight="1">
      <c r="A119" s="28">
        <v>1200</v>
      </c>
      <c r="B119" s="34" t="s">
        <v>71</v>
      </c>
      <c r="C119" s="21">
        <v>56700</v>
      </c>
      <c r="D119" s="21"/>
      <c r="E119" s="78"/>
      <c r="F119" s="96">
        <f t="shared" si="4"/>
        <v>50000</v>
      </c>
      <c r="G119" s="94">
        <v>50000</v>
      </c>
      <c r="H119" s="21"/>
    </row>
    <row r="120" spans="1:8" s="15" customFormat="1" ht="18" customHeight="1">
      <c r="A120" s="25">
        <v>1800</v>
      </c>
      <c r="B120" s="36" t="s">
        <v>310</v>
      </c>
      <c r="C120" s="20">
        <v>27448</v>
      </c>
      <c r="D120" s="20">
        <v>19714</v>
      </c>
      <c r="E120" s="83">
        <v>255</v>
      </c>
      <c r="F120" s="96">
        <f t="shared" si="4"/>
        <v>58905</v>
      </c>
      <c r="G120" s="94">
        <v>56679</v>
      </c>
      <c r="H120" s="21">
        <v>2226</v>
      </c>
    </row>
    <row r="121" spans="1:8" s="15" customFormat="1" ht="22.5" customHeight="1">
      <c r="A121" s="25">
        <v>1701</v>
      </c>
      <c r="B121" s="36" t="s">
        <v>91</v>
      </c>
      <c r="C121" s="20">
        <v>3200</v>
      </c>
      <c r="D121" s="20">
        <v>1882</v>
      </c>
      <c r="E121" s="83"/>
      <c r="F121" s="96">
        <f t="shared" si="4"/>
        <v>2709</v>
      </c>
      <c r="G121" s="94">
        <v>2709</v>
      </c>
      <c r="H121" s="21"/>
    </row>
    <row r="122" spans="1:8" s="15" customFormat="1" ht="22.5" customHeight="1">
      <c r="A122" s="25">
        <v>3000</v>
      </c>
      <c r="B122" s="34" t="s">
        <v>306</v>
      </c>
      <c r="C122" s="20"/>
      <c r="D122" s="20"/>
      <c r="E122" s="83"/>
      <c r="F122" s="96">
        <f t="shared" si="4"/>
        <v>173</v>
      </c>
      <c r="G122" s="94">
        <v>173</v>
      </c>
      <c r="H122" s="21"/>
    </row>
    <row r="123" spans="1:8" ht="18" customHeight="1">
      <c r="A123" s="28"/>
      <c r="B123" s="40" t="s">
        <v>92</v>
      </c>
      <c r="C123" s="23">
        <f>SUM(C124+C125+C126)</f>
        <v>9846</v>
      </c>
      <c r="D123" s="23">
        <f>SUM(D124+D125+D126)</f>
        <v>6378</v>
      </c>
      <c r="E123" s="74">
        <f>SUM(E124+E125+E126)</f>
        <v>440</v>
      </c>
      <c r="F123" s="93">
        <f>SUM(G123+H123)</f>
        <v>27009</v>
      </c>
      <c r="G123" s="90">
        <f>SUM(G124+G125+G126)</f>
        <v>26158</v>
      </c>
      <c r="H123" s="23">
        <f>SUM(H124+H125+H126)</f>
        <v>851</v>
      </c>
    </row>
    <row r="124" spans="1:8" s="15" customFormat="1" ht="23.25" customHeight="1">
      <c r="A124" s="28">
        <v>100</v>
      </c>
      <c r="B124" s="267" t="s">
        <v>309</v>
      </c>
      <c r="C124" s="21">
        <v>871</v>
      </c>
      <c r="D124" s="21"/>
      <c r="E124" s="78"/>
      <c r="F124" s="96">
        <f>SUM(H124+G124)</f>
        <v>1648</v>
      </c>
      <c r="G124" s="94">
        <v>1648</v>
      </c>
      <c r="H124" s="21"/>
    </row>
    <row r="125" spans="1:8" s="15" customFormat="1" ht="24" customHeight="1" hidden="1">
      <c r="A125" s="25">
        <v>3000</v>
      </c>
      <c r="B125" s="34" t="s">
        <v>72</v>
      </c>
      <c r="C125" s="21">
        <v>70</v>
      </c>
      <c r="D125" s="21"/>
      <c r="E125" s="78"/>
      <c r="F125" s="96">
        <f>SUM(H125+G125)</f>
        <v>0</v>
      </c>
      <c r="G125" s="94"/>
      <c r="H125" s="21"/>
    </row>
    <row r="126" spans="1:8" s="15" customFormat="1" ht="18" customHeight="1">
      <c r="A126" s="28">
        <v>1803</v>
      </c>
      <c r="B126" s="34" t="s">
        <v>93</v>
      </c>
      <c r="C126" s="21">
        <v>8905</v>
      </c>
      <c r="D126" s="21">
        <v>6378</v>
      </c>
      <c r="E126" s="78">
        <v>440</v>
      </c>
      <c r="F126" s="96">
        <f>SUM(H126+G126)</f>
        <v>25361</v>
      </c>
      <c r="G126" s="94">
        <v>24510</v>
      </c>
      <c r="H126" s="21">
        <v>851</v>
      </c>
    </row>
    <row r="127" spans="1:8" ht="29.25" customHeight="1">
      <c r="A127" s="28"/>
      <c r="B127" s="40" t="s">
        <v>112</v>
      </c>
      <c r="C127" s="23">
        <f>SUM(C128:C131)</f>
        <v>7386</v>
      </c>
      <c r="D127" s="23"/>
      <c r="E127" s="74"/>
      <c r="F127" s="93">
        <f>SUM(G127+H127)</f>
        <v>18727</v>
      </c>
      <c r="G127" s="90">
        <f>SUM(G128:G131)</f>
        <v>18382</v>
      </c>
      <c r="H127" s="23">
        <f>SUM(H128:H131)</f>
        <v>345</v>
      </c>
    </row>
    <row r="128" spans="1:8" s="15" customFormat="1" ht="21.75" customHeight="1">
      <c r="A128" s="28">
        <v>100</v>
      </c>
      <c r="B128" s="267" t="s">
        <v>309</v>
      </c>
      <c r="C128" s="21">
        <v>7211</v>
      </c>
      <c r="D128" s="21"/>
      <c r="E128" s="78"/>
      <c r="F128" s="96">
        <f>SUM(H128+G128)</f>
        <v>15267</v>
      </c>
      <c r="G128" s="94">
        <v>14922</v>
      </c>
      <c r="H128" s="21">
        <v>345</v>
      </c>
    </row>
    <row r="129" spans="1:8" s="15" customFormat="1" ht="15.75" customHeight="1">
      <c r="A129" s="25">
        <v>800</v>
      </c>
      <c r="B129" s="200" t="s">
        <v>234</v>
      </c>
      <c r="C129" s="21"/>
      <c r="D129" s="21"/>
      <c r="E129" s="78"/>
      <c r="F129" s="96">
        <f>SUM(H129+G129)</f>
        <v>2000</v>
      </c>
      <c r="G129" s="94">
        <v>2000</v>
      </c>
      <c r="H129" s="21"/>
    </row>
    <row r="130" spans="1:8" s="15" customFormat="1" ht="16.5" customHeight="1">
      <c r="A130" s="25">
        <v>3000</v>
      </c>
      <c r="B130" s="34" t="s">
        <v>281</v>
      </c>
      <c r="C130" s="21">
        <v>70</v>
      </c>
      <c r="D130" s="21"/>
      <c r="E130" s="78"/>
      <c r="F130" s="96">
        <f>SUM(H130+G130)</f>
        <v>1460</v>
      </c>
      <c r="G130" s="94">
        <v>1460</v>
      </c>
      <c r="H130" s="21"/>
    </row>
    <row r="131" spans="1:8" s="15" customFormat="1" ht="18" customHeight="1" hidden="1">
      <c r="A131" s="28">
        <v>3000</v>
      </c>
      <c r="B131" s="35" t="s">
        <v>94</v>
      </c>
      <c r="C131" s="21">
        <v>105</v>
      </c>
      <c r="D131" s="21"/>
      <c r="E131" s="78"/>
      <c r="F131" s="96">
        <f>SUM(H131+G131)</f>
        <v>0</v>
      </c>
      <c r="G131" s="94"/>
      <c r="H131" s="21"/>
    </row>
    <row r="132" spans="1:8" ht="27" customHeight="1" hidden="1">
      <c r="A132" s="24">
        <v>1900</v>
      </c>
      <c r="B132" s="43" t="s">
        <v>95</v>
      </c>
      <c r="C132" s="23">
        <v>8000</v>
      </c>
      <c r="D132" s="23"/>
      <c r="E132" s="74"/>
      <c r="F132" s="93">
        <f aca="true" t="shared" si="5" ref="F132:F137">SUM(G132+H132)</f>
        <v>0</v>
      </c>
      <c r="G132" s="90"/>
      <c r="H132" s="23"/>
    </row>
    <row r="133" spans="1:8" ht="19.5" customHeight="1">
      <c r="A133" s="24">
        <v>105</v>
      </c>
      <c r="B133" s="43" t="s">
        <v>164</v>
      </c>
      <c r="C133" s="23"/>
      <c r="D133" s="23"/>
      <c r="E133" s="74"/>
      <c r="F133" s="93">
        <f t="shared" si="5"/>
        <v>489</v>
      </c>
      <c r="G133" s="90">
        <v>479</v>
      </c>
      <c r="H133" s="23">
        <v>10</v>
      </c>
    </row>
    <row r="134" spans="1:8" ht="21" customHeight="1">
      <c r="A134" s="24">
        <v>900</v>
      </c>
      <c r="B134" s="43" t="s">
        <v>166</v>
      </c>
      <c r="C134" s="23"/>
      <c r="D134" s="23"/>
      <c r="E134" s="74"/>
      <c r="F134" s="93">
        <f t="shared" si="5"/>
        <v>1270</v>
      </c>
      <c r="G134" s="90">
        <v>1240</v>
      </c>
      <c r="H134" s="23">
        <v>30</v>
      </c>
    </row>
    <row r="135" spans="1:8" ht="31.5" customHeight="1" hidden="1">
      <c r="A135" s="24">
        <v>3000</v>
      </c>
      <c r="B135" s="40" t="s">
        <v>96</v>
      </c>
      <c r="C135" s="23"/>
      <c r="D135" s="23"/>
      <c r="E135" s="74"/>
      <c r="F135" s="93">
        <f t="shared" si="5"/>
        <v>0</v>
      </c>
      <c r="G135" s="90"/>
      <c r="H135" s="23"/>
    </row>
    <row r="136" spans="1:8" ht="38.25" customHeight="1">
      <c r="A136" s="31">
        <v>1100</v>
      </c>
      <c r="B136" s="221" t="s">
        <v>255</v>
      </c>
      <c r="C136" s="23">
        <v>10</v>
      </c>
      <c r="D136" s="23"/>
      <c r="E136" s="74"/>
      <c r="F136" s="93">
        <f t="shared" si="5"/>
        <v>2800</v>
      </c>
      <c r="G136" s="90">
        <v>2800</v>
      </c>
      <c r="H136" s="23"/>
    </row>
    <row r="137" spans="1:8" ht="18" customHeight="1" hidden="1">
      <c r="A137" s="26"/>
      <c r="B137" s="44"/>
      <c r="C137" s="23"/>
      <c r="D137" s="23"/>
      <c r="E137" s="74"/>
      <c r="F137" s="93">
        <f t="shared" si="5"/>
        <v>0</v>
      </c>
      <c r="G137" s="90"/>
      <c r="H137" s="23"/>
    </row>
    <row r="138" spans="1:8" ht="30.75" customHeight="1">
      <c r="A138" s="25"/>
      <c r="B138" s="42" t="s">
        <v>97</v>
      </c>
      <c r="C138" s="23">
        <v>122428</v>
      </c>
      <c r="D138" s="23"/>
      <c r="E138" s="74"/>
      <c r="F138" s="93">
        <f>SUM(F139:F152)</f>
        <v>229715</v>
      </c>
      <c r="G138" s="90">
        <f>SUM(G139:G152)</f>
        <v>205892</v>
      </c>
      <c r="H138" s="23">
        <f>SUM(H139:H152)</f>
        <v>23823</v>
      </c>
    </row>
    <row r="139" spans="1:8" s="15" customFormat="1" ht="24.75" customHeight="1">
      <c r="A139" s="6">
        <v>100</v>
      </c>
      <c r="B139" s="268" t="s">
        <v>308</v>
      </c>
      <c r="C139" s="48"/>
      <c r="D139" s="48"/>
      <c r="E139" s="119"/>
      <c r="F139" s="120">
        <f>SUM(H139+G139)</f>
        <v>16139</v>
      </c>
      <c r="G139" s="95">
        <v>15949</v>
      </c>
      <c r="H139" s="49">
        <v>190</v>
      </c>
    </row>
    <row r="140" spans="1:8" s="15" customFormat="1" ht="15" customHeight="1">
      <c r="A140" s="6">
        <v>500</v>
      </c>
      <c r="B140" s="47" t="s">
        <v>107</v>
      </c>
      <c r="C140" s="48"/>
      <c r="D140" s="48"/>
      <c r="E140" s="119"/>
      <c r="F140" s="120">
        <f aca="true" t="shared" si="6" ref="F140:F212">SUM(H140+G140)</f>
        <v>1664</v>
      </c>
      <c r="G140" s="95">
        <v>1664</v>
      </c>
      <c r="H140" s="49"/>
    </row>
    <row r="141" spans="1:8" s="15" customFormat="1" ht="15" customHeight="1">
      <c r="A141" s="6">
        <v>700</v>
      </c>
      <c r="B141" s="47" t="s">
        <v>111</v>
      </c>
      <c r="C141" s="48"/>
      <c r="D141" s="48"/>
      <c r="E141" s="119"/>
      <c r="F141" s="120">
        <f t="shared" si="6"/>
        <v>3001</v>
      </c>
      <c r="G141" s="95"/>
      <c r="H141" s="49">
        <v>3001</v>
      </c>
    </row>
    <row r="142" spans="1:8" s="15" customFormat="1" ht="15" customHeight="1">
      <c r="A142" s="6">
        <v>1200</v>
      </c>
      <c r="B142" s="47" t="s">
        <v>108</v>
      </c>
      <c r="C142" s="48"/>
      <c r="D142" s="48"/>
      <c r="E142" s="119"/>
      <c r="F142" s="120">
        <f t="shared" si="6"/>
        <v>30528</v>
      </c>
      <c r="G142" s="95">
        <v>20291</v>
      </c>
      <c r="H142" s="49">
        <v>10237</v>
      </c>
    </row>
    <row r="143" spans="1:8" s="15" customFormat="1" ht="15" customHeight="1">
      <c r="A143" s="134">
        <v>1300</v>
      </c>
      <c r="B143" s="34" t="s">
        <v>159</v>
      </c>
      <c r="C143" s="21">
        <v>2456</v>
      </c>
      <c r="D143" s="21"/>
      <c r="E143" s="78"/>
      <c r="F143" s="120">
        <f>SUM(G143+H143)</f>
        <v>0</v>
      </c>
      <c r="G143" s="95"/>
      <c r="H143" s="49"/>
    </row>
    <row r="144" spans="1:8" s="15" customFormat="1" ht="15" customHeight="1">
      <c r="A144" s="6">
        <v>1400</v>
      </c>
      <c r="B144" s="47" t="s">
        <v>8</v>
      </c>
      <c r="C144" s="48"/>
      <c r="D144" s="48"/>
      <c r="E144" s="119"/>
      <c r="F144" s="120">
        <f t="shared" si="6"/>
        <v>146192</v>
      </c>
      <c r="G144" s="95">
        <v>136570</v>
      </c>
      <c r="H144" s="49">
        <v>9622</v>
      </c>
    </row>
    <row r="145" spans="1:8" s="15" customFormat="1" ht="15" customHeight="1">
      <c r="A145" s="6">
        <v>1500</v>
      </c>
      <c r="B145" s="47" t="s">
        <v>42</v>
      </c>
      <c r="C145" s="48"/>
      <c r="D145" s="48"/>
      <c r="E145" s="119"/>
      <c r="F145" s="120">
        <f t="shared" si="6"/>
        <v>723</v>
      </c>
      <c r="G145" s="95">
        <v>723</v>
      </c>
      <c r="H145" s="49"/>
    </row>
    <row r="146" spans="1:8" s="15" customFormat="1" ht="15" customHeight="1">
      <c r="A146" s="6">
        <v>1700</v>
      </c>
      <c r="B146" s="47" t="s">
        <v>11</v>
      </c>
      <c r="C146" s="48"/>
      <c r="D146" s="48"/>
      <c r="E146" s="119"/>
      <c r="F146" s="120">
        <f t="shared" si="6"/>
        <v>8865</v>
      </c>
      <c r="G146" s="95">
        <v>8342</v>
      </c>
      <c r="H146" s="49">
        <v>523</v>
      </c>
    </row>
    <row r="147" spans="1:8" s="15" customFormat="1" ht="15" customHeight="1">
      <c r="A147" s="6">
        <v>1801</v>
      </c>
      <c r="B147" s="47" t="s">
        <v>109</v>
      </c>
      <c r="C147" s="48"/>
      <c r="D147" s="48"/>
      <c r="E147" s="119"/>
      <c r="F147" s="120">
        <f t="shared" si="6"/>
        <v>233</v>
      </c>
      <c r="G147" s="95">
        <v>233</v>
      </c>
      <c r="H147" s="49"/>
    </row>
    <row r="148" spans="1:8" s="15" customFormat="1" ht="15" customHeight="1">
      <c r="A148" s="6">
        <v>1803</v>
      </c>
      <c r="B148" s="47" t="s">
        <v>14</v>
      </c>
      <c r="C148" s="48"/>
      <c r="D148" s="48"/>
      <c r="E148" s="119"/>
      <c r="F148" s="120">
        <f t="shared" si="6"/>
        <v>4532</v>
      </c>
      <c r="G148" s="95">
        <v>4282</v>
      </c>
      <c r="H148" s="49">
        <v>250</v>
      </c>
    </row>
    <row r="149" spans="1:8" s="15" customFormat="1" ht="15" customHeight="1">
      <c r="A149" s="6">
        <v>1806</v>
      </c>
      <c r="B149" s="47" t="s">
        <v>185</v>
      </c>
      <c r="C149" s="48"/>
      <c r="D149" s="48"/>
      <c r="E149" s="119"/>
      <c r="F149" s="120">
        <f t="shared" si="6"/>
        <v>16758</v>
      </c>
      <c r="G149" s="95">
        <v>16758</v>
      </c>
      <c r="H149" s="49"/>
    </row>
    <row r="150" spans="1:8" s="15" customFormat="1" ht="15" customHeight="1">
      <c r="A150" s="6">
        <v>2300</v>
      </c>
      <c r="B150" s="47" t="s">
        <v>28</v>
      </c>
      <c r="C150" s="48"/>
      <c r="D150" s="48"/>
      <c r="E150" s="119"/>
      <c r="F150" s="120">
        <f t="shared" si="6"/>
        <v>60</v>
      </c>
      <c r="G150" s="95">
        <v>60</v>
      </c>
      <c r="H150" s="49"/>
    </row>
    <row r="151" spans="1:8" s="15" customFormat="1" ht="15" customHeight="1">
      <c r="A151" s="6">
        <v>3000</v>
      </c>
      <c r="B151" s="47" t="s">
        <v>110</v>
      </c>
      <c r="C151" s="48"/>
      <c r="D151" s="48"/>
      <c r="E151" s="119"/>
      <c r="F151" s="120">
        <f t="shared" si="6"/>
        <v>818</v>
      </c>
      <c r="G151" s="95">
        <v>818</v>
      </c>
      <c r="H151" s="49"/>
    </row>
    <row r="152" spans="1:8" s="15" customFormat="1" ht="26.25" customHeight="1">
      <c r="A152" s="6">
        <v>3130</v>
      </c>
      <c r="B152" s="88" t="s">
        <v>178</v>
      </c>
      <c r="C152" s="48"/>
      <c r="D152" s="48"/>
      <c r="E152" s="119"/>
      <c r="F152" s="120">
        <f t="shared" si="6"/>
        <v>202</v>
      </c>
      <c r="G152" s="95">
        <v>202</v>
      </c>
      <c r="H152" s="49"/>
    </row>
    <row r="153" spans="1:8" ht="30.75" customHeight="1">
      <c r="A153" s="28"/>
      <c r="B153" s="42" t="s">
        <v>98</v>
      </c>
      <c r="C153" s="23">
        <v>146705</v>
      </c>
      <c r="D153" s="23"/>
      <c r="E153" s="74"/>
      <c r="F153" s="93">
        <f>SUM(F154:F167)</f>
        <v>349529</v>
      </c>
      <c r="G153" s="90">
        <f>SUM(G154:G167)</f>
        <v>302782</v>
      </c>
      <c r="H153" s="23">
        <f>SUM(H154:H167)</f>
        <v>46747</v>
      </c>
    </row>
    <row r="154" spans="1:8" s="15" customFormat="1" ht="24" customHeight="1">
      <c r="A154" s="6">
        <v>100</v>
      </c>
      <c r="B154" s="268" t="s">
        <v>308</v>
      </c>
      <c r="C154" s="48"/>
      <c r="D154" s="48"/>
      <c r="E154" s="119"/>
      <c r="F154" s="120">
        <f t="shared" si="6"/>
        <v>27464</v>
      </c>
      <c r="G154" s="95">
        <v>27054</v>
      </c>
      <c r="H154" s="49">
        <v>410</v>
      </c>
    </row>
    <row r="155" spans="1:8" s="15" customFormat="1" ht="15" customHeight="1">
      <c r="A155" s="6">
        <v>500</v>
      </c>
      <c r="B155" s="47" t="s">
        <v>107</v>
      </c>
      <c r="C155" s="48"/>
      <c r="D155" s="48"/>
      <c r="E155" s="119"/>
      <c r="F155" s="120">
        <f t="shared" si="6"/>
        <v>1624</v>
      </c>
      <c r="G155" s="95">
        <v>1624</v>
      </c>
      <c r="H155" s="49"/>
    </row>
    <row r="156" spans="1:8" s="15" customFormat="1" ht="15" customHeight="1">
      <c r="A156" s="6">
        <v>700</v>
      </c>
      <c r="B156" s="47" t="s">
        <v>111</v>
      </c>
      <c r="C156" s="48"/>
      <c r="D156" s="48"/>
      <c r="E156" s="119"/>
      <c r="F156" s="120">
        <f t="shared" si="6"/>
        <v>11335</v>
      </c>
      <c r="G156" s="95"/>
      <c r="H156" s="49">
        <v>11335</v>
      </c>
    </row>
    <row r="157" spans="1:8" s="15" customFormat="1" ht="15" customHeight="1">
      <c r="A157" s="6">
        <v>1200</v>
      </c>
      <c r="B157" s="47" t="s">
        <v>108</v>
      </c>
      <c r="C157" s="48"/>
      <c r="D157" s="48"/>
      <c r="E157" s="119"/>
      <c r="F157" s="120">
        <f t="shared" si="6"/>
        <v>34685</v>
      </c>
      <c r="G157" s="95">
        <v>13650</v>
      </c>
      <c r="H157" s="49">
        <v>21035</v>
      </c>
    </row>
    <row r="158" spans="1:8" s="15" customFormat="1" ht="15" customHeight="1">
      <c r="A158" s="134">
        <v>1300</v>
      </c>
      <c r="B158" s="34" t="s">
        <v>159</v>
      </c>
      <c r="C158" s="21">
        <v>2456</v>
      </c>
      <c r="D158" s="21"/>
      <c r="E158" s="78"/>
      <c r="F158" s="96">
        <f>SUM(G158+H158)</f>
        <v>1000</v>
      </c>
      <c r="G158" s="95">
        <v>1000</v>
      </c>
      <c r="H158" s="49"/>
    </row>
    <row r="159" spans="1:8" s="15" customFormat="1" ht="15" customHeight="1">
      <c r="A159" s="6">
        <v>1400</v>
      </c>
      <c r="B159" s="47" t="s">
        <v>8</v>
      </c>
      <c r="C159" s="48"/>
      <c r="D159" s="48"/>
      <c r="E159" s="119"/>
      <c r="F159" s="120">
        <f t="shared" si="6"/>
        <v>214697</v>
      </c>
      <c r="G159" s="95">
        <v>204516</v>
      </c>
      <c r="H159" s="49">
        <v>10181</v>
      </c>
    </row>
    <row r="160" spans="1:8" s="15" customFormat="1" ht="15" customHeight="1">
      <c r="A160" s="6">
        <v>1500</v>
      </c>
      <c r="B160" s="47" t="s">
        <v>42</v>
      </c>
      <c r="C160" s="48"/>
      <c r="D160" s="48"/>
      <c r="E160" s="119"/>
      <c r="F160" s="120">
        <f t="shared" si="6"/>
        <v>1174</v>
      </c>
      <c r="G160" s="95">
        <v>1174</v>
      </c>
      <c r="H160" s="49"/>
    </row>
    <row r="161" spans="1:8" s="15" customFormat="1" ht="15" customHeight="1">
      <c r="A161" s="6">
        <v>1700</v>
      </c>
      <c r="B161" s="47" t="s">
        <v>11</v>
      </c>
      <c r="C161" s="48"/>
      <c r="D161" s="48"/>
      <c r="E161" s="119"/>
      <c r="F161" s="120">
        <f t="shared" si="6"/>
        <v>18100</v>
      </c>
      <c r="G161" s="95">
        <v>14454</v>
      </c>
      <c r="H161" s="49">
        <v>3646</v>
      </c>
    </row>
    <row r="162" spans="1:8" s="15" customFormat="1" ht="15" customHeight="1" hidden="1">
      <c r="A162" s="6">
        <v>1801</v>
      </c>
      <c r="B162" s="47" t="s">
        <v>109</v>
      </c>
      <c r="C162" s="48"/>
      <c r="D162" s="48"/>
      <c r="E162" s="119"/>
      <c r="F162" s="120">
        <f t="shared" si="6"/>
        <v>0</v>
      </c>
      <c r="G162" s="95"/>
      <c r="H162" s="49"/>
    </row>
    <row r="163" spans="1:8" s="15" customFormat="1" ht="15" customHeight="1">
      <c r="A163" s="6">
        <v>1803</v>
      </c>
      <c r="B163" s="47" t="s">
        <v>14</v>
      </c>
      <c r="C163" s="48"/>
      <c r="D163" s="48"/>
      <c r="E163" s="119"/>
      <c r="F163" s="120">
        <f t="shared" si="6"/>
        <v>4352</v>
      </c>
      <c r="G163" s="95">
        <v>4212</v>
      </c>
      <c r="H163" s="49">
        <v>140</v>
      </c>
    </row>
    <row r="164" spans="1:8" s="15" customFormat="1" ht="15" customHeight="1">
      <c r="A164" s="6">
        <v>1806</v>
      </c>
      <c r="B164" s="47" t="s">
        <v>185</v>
      </c>
      <c r="C164" s="48"/>
      <c r="D164" s="48"/>
      <c r="E164" s="119"/>
      <c r="F164" s="120">
        <f t="shared" si="6"/>
        <v>33613</v>
      </c>
      <c r="G164" s="95">
        <v>33613</v>
      </c>
      <c r="H164" s="49"/>
    </row>
    <row r="165" spans="1:8" s="15" customFormat="1" ht="15" customHeight="1">
      <c r="A165" s="6">
        <v>2300</v>
      </c>
      <c r="B165" s="47" t="s">
        <v>28</v>
      </c>
      <c r="C165" s="48"/>
      <c r="D165" s="48"/>
      <c r="E165" s="119"/>
      <c r="F165" s="120">
        <f t="shared" si="6"/>
        <v>60</v>
      </c>
      <c r="G165" s="95">
        <v>60</v>
      </c>
      <c r="H165" s="49"/>
    </row>
    <row r="166" spans="1:8" s="15" customFormat="1" ht="15" customHeight="1">
      <c r="A166" s="6">
        <v>3000</v>
      </c>
      <c r="B166" s="47" t="s">
        <v>110</v>
      </c>
      <c r="C166" s="48"/>
      <c r="D166" s="48"/>
      <c r="E166" s="119"/>
      <c r="F166" s="120">
        <f t="shared" si="6"/>
        <v>1013</v>
      </c>
      <c r="G166" s="95">
        <v>1013</v>
      </c>
      <c r="H166" s="49"/>
    </row>
    <row r="167" spans="1:8" s="15" customFormat="1" ht="29.25" customHeight="1">
      <c r="A167" s="6">
        <v>3130</v>
      </c>
      <c r="B167" s="88" t="s">
        <v>178</v>
      </c>
      <c r="C167" s="48"/>
      <c r="D167" s="48"/>
      <c r="E167" s="119"/>
      <c r="F167" s="120">
        <f t="shared" si="6"/>
        <v>412</v>
      </c>
      <c r="G167" s="95">
        <v>412</v>
      </c>
      <c r="H167" s="49"/>
    </row>
    <row r="168" spans="1:8" ht="30.75" customHeight="1">
      <c r="A168" s="28"/>
      <c r="B168" s="42" t="s">
        <v>99</v>
      </c>
      <c r="C168" s="23">
        <v>95622</v>
      </c>
      <c r="D168" s="23"/>
      <c r="E168" s="74"/>
      <c r="F168" s="93">
        <f>SUM(F169:F182)</f>
        <v>239781</v>
      </c>
      <c r="G168" s="90">
        <f>SUM(G169:G182)</f>
        <v>208848</v>
      </c>
      <c r="H168" s="23">
        <f>SUM(H169:H182)</f>
        <v>30933</v>
      </c>
    </row>
    <row r="169" spans="1:8" s="15" customFormat="1" ht="24" customHeight="1">
      <c r="A169" s="6">
        <v>100</v>
      </c>
      <c r="B169" s="268" t="s">
        <v>308</v>
      </c>
      <c r="C169" s="48"/>
      <c r="D169" s="48"/>
      <c r="E169" s="119"/>
      <c r="F169" s="120">
        <f t="shared" si="6"/>
        <v>16967</v>
      </c>
      <c r="G169" s="95">
        <v>16747</v>
      </c>
      <c r="H169" s="49">
        <v>220</v>
      </c>
    </row>
    <row r="170" spans="1:8" s="15" customFormat="1" ht="15" customHeight="1">
      <c r="A170" s="6">
        <v>500</v>
      </c>
      <c r="B170" s="47" t="s">
        <v>107</v>
      </c>
      <c r="C170" s="48"/>
      <c r="D170" s="48"/>
      <c r="E170" s="119"/>
      <c r="F170" s="120">
        <f t="shared" si="6"/>
        <v>1394</v>
      </c>
      <c r="G170" s="95">
        <v>1394</v>
      </c>
      <c r="H170" s="49"/>
    </row>
    <row r="171" spans="1:8" s="15" customFormat="1" ht="15" customHeight="1">
      <c r="A171" s="6">
        <v>700</v>
      </c>
      <c r="B171" s="47" t="s">
        <v>111</v>
      </c>
      <c r="C171" s="48"/>
      <c r="D171" s="48"/>
      <c r="E171" s="119"/>
      <c r="F171" s="120">
        <f t="shared" si="6"/>
        <v>8295</v>
      </c>
      <c r="G171" s="95"/>
      <c r="H171" s="49">
        <v>8295</v>
      </c>
    </row>
    <row r="172" spans="1:8" s="15" customFormat="1" ht="15" customHeight="1">
      <c r="A172" s="6">
        <v>1200</v>
      </c>
      <c r="B172" s="47" t="s">
        <v>108</v>
      </c>
      <c r="C172" s="48"/>
      <c r="D172" s="48"/>
      <c r="E172" s="119"/>
      <c r="F172" s="120">
        <f t="shared" si="6"/>
        <v>18895</v>
      </c>
      <c r="G172" s="95">
        <v>5649</v>
      </c>
      <c r="H172" s="49">
        <v>13246</v>
      </c>
    </row>
    <row r="173" spans="1:8" s="15" customFormat="1" ht="15" customHeight="1" hidden="1">
      <c r="A173" s="134">
        <v>1300</v>
      </c>
      <c r="B173" s="34" t="s">
        <v>159</v>
      </c>
      <c r="C173" s="21">
        <v>2456</v>
      </c>
      <c r="D173" s="21"/>
      <c r="E173" s="78"/>
      <c r="F173" s="96">
        <f>SUM(G173+H173)</f>
        <v>0</v>
      </c>
      <c r="G173" s="94"/>
      <c r="H173" s="21"/>
    </row>
    <row r="174" spans="1:8" s="15" customFormat="1" ht="15" customHeight="1">
      <c r="A174" s="6">
        <v>1400</v>
      </c>
      <c r="B174" s="47" t="s">
        <v>8</v>
      </c>
      <c r="C174" s="48"/>
      <c r="D174" s="48"/>
      <c r="E174" s="119"/>
      <c r="F174" s="120">
        <f t="shared" si="6"/>
        <v>146617</v>
      </c>
      <c r="G174" s="95">
        <v>140576</v>
      </c>
      <c r="H174" s="49">
        <v>6041</v>
      </c>
    </row>
    <row r="175" spans="1:8" s="15" customFormat="1" ht="15" customHeight="1">
      <c r="A175" s="6">
        <v>1500</v>
      </c>
      <c r="B175" s="47" t="s">
        <v>42</v>
      </c>
      <c r="C175" s="48"/>
      <c r="D175" s="48"/>
      <c r="E175" s="119"/>
      <c r="F175" s="120">
        <f t="shared" si="6"/>
        <v>1274</v>
      </c>
      <c r="G175" s="95">
        <v>1274</v>
      </c>
      <c r="H175" s="49"/>
    </row>
    <row r="176" spans="1:8" s="15" customFormat="1" ht="15" customHeight="1">
      <c r="A176" s="6">
        <v>1700</v>
      </c>
      <c r="B176" s="47" t="s">
        <v>11</v>
      </c>
      <c r="C176" s="48"/>
      <c r="D176" s="48"/>
      <c r="E176" s="119"/>
      <c r="F176" s="120">
        <f t="shared" si="6"/>
        <v>22172</v>
      </c>
      <c r="G176" s="95">
        <v>19231</v>
      </c>
      <c r="H176" s="49">
        <v>2941</v>
      </c>
    </row>
    <row r="177" spans="1:8" s="15" customFormat="1" ht="15" customHeight="1" hidden="1">
      <c r="A177" s="6">
        <v>1801</v>
      </c>
      <c r="B177" s="47" t="s">
        <v>109</v>
      </c>
      <c r="C177" s="48"/>
      <c r="D177" s="48"/>
      <c r="E177" s="119"/>
      <c r="F177" s="120">
        <f t="shared" si="6"/>
        <v>0</v>
      </c>
      <c r="G177" s="95"/>
      <c r="H177" s="49"/>
    </row>
    <row r="178" spans="1:8" s="15" customFormat="1" ht="15" customHeight="1">
      <c r="A178" s="6">
        <v>1803</v>
      </c>
      <c r="B178" s="47" t="s">
        <v>14</v>
      </c>
      <c r="C178" s="48"/>
      <c r="D178" s="48"/>
      <c r="E178" s="119"/>
      <c r="F178" s="120">
        <f t="shared" si="6"/>
        <v>3104</v>
      </c>
      <c r="G178" s="95">
        <v>2914</v>
      </c>
      <c r="H178" s="49">
        <v>190</v>
      </c>
    </row>
    <row r="179" spans="1:8" s="15" customFormat="1" ht="15" customHeight="1">
      <c r="A179" s="6">
        <v>1806</v>
      </c>
      <c r="B179" s="47" t="s">
        <v>185</v>
      </c>
      <c r="C179" s="48"/>
      <c r="D179" s="48"/>
      <c r="E179" s="119"/>
      <c r="F179" s="120">
        <f t="shared" si="6"/>
        <v>19843</v>
      </c>
      <c r="G179" s="95">
        <v>19843</v>
      </c>
      <c r="H179" s="49"/>
    </row>
    <row r="180" spans="1:8" s="15" customFormat="1" ht="15" customHeight="1">
      <c r="A180" s="6">
        <v>2300</v>
      </c>
      <c r="B180" s="47" t="s">
        <v>28</v>
      </c>
      <c r="C180" s="48"/>
      <c r="D180" s="48"/>
      <c r="E180" s="119"/>
      <c r="F180" s="120">
        <f t="shared" si="6"/>
        <v>60</v>
      </c>
      <c r="G180" s="95">
        <v>60</v>
      </c>
      <c r="H180" s="49"/>
    </row>
    <row r="181" spans="1:8" s="15" customFormat="1" ht="15" customHeight="1">
      <c r="A181" s="6">
        <v>3000</v>
      </c>
      <c r="B181" s="47" t="s">
        <v>110</v>
      </c>
      <c r="C181" s="48"/>
      <c r="D181" s="48"/>
      <c r="E181" s="119"/>
      <c r="F181" s="120">
        <f t="shared" si="6"/>
        <v>1010</v>
      </c>
      <c r="G181" s="95">
        <v>1010</v>
      </c>
      <c r="H181" s="49"/>
    </row>
    <row r="182" spans="1:8" s="15" customFormat="1" ht="27.75" customHeight="1">
      <c r="A182" s="6">
        <v>3130</v>
      </c>
      <c r="B182" s="88" t="s">
        <v>178</v>
      </c>
      <c r="C182" s="48"/>
      <c r="D182" s="48"/>
      <c r="E182" s="119"/>
      <c r="F182" s="120">
        <f t="shared" si="6"/>
        <v>150</v>
      </c>
      <c r="G182" s="95">
        <v>150</v>
      </c>
      <c r="H182" s="49"/>
    </row>
    <row r="183" spans="1:8" ht="31.5" customHeight="1">
      <c r="A183" s="28"/>
      <c r="B183" s="42" t="s">
        <v>100</v>
      </c>
      <c r="C183" s="23">
        <v>97397</v>
      </c>
      <c r="D183" s="23"/>
      <c r="E183" s="74"/>
      <c r="F183" s="93">
        <f>SUM(F184:F197)</f>
        <v>171840</v>
      </c>
      <c r="G183" s="90">
        <f>SUM(G184:G197)</f>
        <v>156930</v>
      </c>
      <c r="H183" s="23">
        <f>SUM(H184:H197)</f>
        <v>14910</v>
      </c>
    </row>
    <row r="184" spans="1:8" s="15" customFormat="1" ht="24" customHeight="1">
      <c r="A184" s="6">
        <v>100</v>
      </c>
      <c r="B184" s="268" t="s">
        <v>308</v>
      </c>
      <c r="C184" s="48"/>
      <c r="D184" s="48"/>
      <c r="E184" s="119"/>
      <c r="F184" s="120">
        <f t="shared" si="6"/>
        <v>13736</v>
      </c>
      <c r="G184" s="95">
        <v>13581</v>
      </c>
      <c r="H184" s="49">
        <v>155</v>
      </c>
    </row>
    <row r="185" spans="1:8" s="15" customFormat="1" ht="15" customHeight="1">
      <c r="A185" s="6">
        <v>500</v>
      </c>
      <c r="B185" s="47" t="s">
        <v>107</v>
      </c>
      <c r="C185" s="48"/>
      <c r="D185" s="48"/>
      <c r="E185" s="119"/>
      <c r="F185" s="120">
        <f t="shared" si="6"/>
        <v>903</v>
      </c>
      <c r="G185" s="95">
        <v>903</v>
      </c>
      <c r="H185" s="49"/>
    </row>
    <row r="186" spans="1:8" s="15" customFormat="1" ht="15" customHeight="1">
      <c r="A186" s="6">
        <v>700</v>
      </c>
      <c r="B186" s="47" t="s">
        <v>111</v>
      </c>
      <c r="C186" s="48"/>
      <c r="D186" s="48"/>
      <c r="E186" s="119"/>
      <c r="F186" s="120">
        <f t="shared" si="6"/>
        <v>106</v>
      </c>
      <c r="G186" s="95"/>
      <c r="H186" s="49">
        <v>106</v>
      </c>
    </row>
    <row r="187" spans="1:8" s="15" customFormat="1" ht="15" customHeight="1">
      <c r="A187" s="6">
        <v>1200</v>
      </c>
      <c r="B187" s="47" t="s">
        <v>108</v>
      </c>
      <c r="C187" s="48"/>
      <c r="D187" s="48"/>
      <c r="E187" s="119"/>
      <c r="F187" s="120">
        <f t="shared" si="6"/>
        <v>22299</v>
      </c>
      <c r="G187" s="95">
        <v>13350</v>
      </c>
      <c r="H187" s="49">
        <v>8949</v>
      </c>
    </row>
    <row r="188" spans="1:8" s="15" customFormat="1" ht="15" customHeight="1">
      <c r="A188" s="134">
        <v>1300</v>
      </c>
      <c r="B188" s="34" t="s">
        <v>159</v>
      </c>
      <c r="C188" s="21">
        <v>2456</v>
      </c>
      <c r="D188" s="21"/>
      <c r="E188" s="78"/>
      <c r="F188" s="96">
        <f>SUM(G188+H188)</f>
        <v>0</v>
      </c>
      <c r="G188" s="94"/>
      <c r="H188" s="21"/>
    </row>
    <row r="189" spans="1:8" s="15" customFormat="1" ht="15" customHeight="1">
      <c r="A189" s="6">
        <v>1400</v>
      </c>
      <c r="B189" s="47" t="s">
        <v>8</v>
      </c>
      <c r="C189" s="48"/>
      <c r="D189" s="48"/>
      <c r="E189" s="119"/>
      <c r="F189" s="120">
        <f t="shared" si="6"/>
        <v>105609</v>
      </c>
      <c r="G189" s="95">
        <v>101699</v>
      </c>
      <c r="H189" s="49">
        <v>3910</v>
      </c>
    </row>
    <row r="190" spans="1:8" s="15" customFormat="1" ht="15" customHeight="1">
      <c r="A190" s="6">
        <v>1500</v>
      </c>
      <c r="B190" s="47" t="s">
        <v>42</v>
      </c>
      <c r="C190" s="48"/>
      <c r="D190" s="48"/>
      <c r="E190" s="119"/>
      <c r="F190" s="120">
        <f t="shared" si="6"/>
        <v>2578</v>
      </c>
      <c r="G190" s="95">
        <v>2396</v>
      </c>
      <c r="H190" s="49">
        <v>182</v>
      </c>
    </row>
    <row r="191" spans="1:8" s="15" customFormat="1" ht="15" customHeight="1">
      <c r="A191" s="6">
        <v>1700</v>
      </c>
      <c r="B191" s="47" t="s">
        <v>11</v>
      </c>
      <c r="C191" s="48"/>
      <c r="D191" s="48"/>
      <c r="E191" s="119"/>
      <c r="F191" s="120">
        <f t="shared" si="6"/>
        <v>13056</v>
      </c>
      <c r="G191" s="95">
        <v>11679</v>
      </c>
      <c r="H191" s="49">
        <v>1377</v>
      </c>
    </row>
    <row r="192" spans="1:8" s="15" customFormat="1" ht="15" customHeight="1" hidden="1">
      <c r="A192" s="6">
        <v>1801</v>
      </c>
      <c r="B192" s="47" t="s">
        <v>109</v>
      </c>
      <c r="C192" s="48"/>
      <c r="D192" s="48"/>
      <c r="E192" s="119"/>
      <c r="F192" s="120">
        <f t="shared" si="6"/>
        <v>0</v>
      </c>
      <c r="G192" s="95"/>
      <c r="H192" s="49"/>
    </row>
    <row r="193" spans="1:8" s="15" customFormat="1" ht="15" customHeight="1">
      <c r="A193" s="6">
        <v>1803</v>
      </c>
      <c r="B193" s="47" t="s">
        <v>14</v>
      </c>
      <c r="C193" s="48"/>
      <c r="D193" s="48"/>
      <c r="E193" s="119"/>
      <c r="F193" s="120">
        <f t="shared" si="6"/>
        <v>2670</v>
      </c>
      <c r="G193" s="95">
        <v>2439</v>
      </c>
      <c r="H193" s="49">
        <v>231</v>
      </c>
    </row>
    <row r="194" spans="1:8" s="15" customFormat="1" ht="15" customHeight="1">
      <c r="A194" s="6">
        <v>1806</v>
      </c>
      <c r="B194" s="47" t="s">
        <v>185</v>
      </c>
      <c r="C194" s="48"/>
      <c r="D194" s="48"/>
      <c r="E194" s="119"/>
      <c r="F194" s="120">
        <f t="shared" si="6"/>
        <v>8884</v>
      </c>
      <c r="G194" s="95">
        <v>8884</v>
      </c>
      <c r="H194" s="49"/>
    </row>
    <row r="195" spans="1:8" s="15" customFormat="1" ht="15" customHeight="1">
      <c r="A195" s="6">
        <v>2300</v>
      </c>
      <c r="B195" s="47" t="s">
        <v>28</v>
      </c>
      <c r="C195" s="48"/>
      <c r="D195" s="48"/>
      <c r="E195" s="119"/>
      <c r="F195" s="120">
        <f t="shared" si="6"/>
        <v>60</v>
      </c>
      <c r="G195" s="95">
        <v>60</v>
      </c>
      <c r="H195" s="49"/>
    </row>
    <row r="196" spans="1:8" s="15" customFormat="1" ht="15" customHeight="1">
      <c r="A196" s="6">
        <v>3000</v>
      </c>
      <c r="B196" s="47" t="s">
        <v>110</v>
      </c>
      <c r="C196" s="48"/>
      <c r="D196" s="48"/>
      <c r="E196" s="119"/>
      <c r="F196" s="120">
        <f t="shared" si="6"/>
        <v>866</v>
      </c>
      <c r="G196" s="95">
        <v>866</v>
      </c>
      <c r="H196" s="49"/>
    </row>
    <row r="197" spans="1:8" s="15" customFormat="1" ht="28.5" customHeight="1">
      <c r="A197" s="6">
        <v>3130</v>
      </c>
      <c r="B197" s="88" t="s">
        <v>178</v>
      </c>
      <c r="C197" s="48"/>
      <c r="D197" s="48"/>
      <c r="E197" s="119"/>
      <c r="F197" s="120">
        <f t="shared" si="6"/>
        <v>1073</v>
      </c>
      <c r="G197" s="95">
        <v>1073</v>
      </c>
      <c r="H197" s="49"/>
    </row>
    <row r="198" spans="1:8" ht="30.75" customHeight="1">
      <c r="A198" s="28"/>
      <c r="B198" s="42" t="s">
        <v>101</v>
      </c>
      <c r="C198" s="23">
        <v>134455</v>
      </c>
      <c r="D198" s="23"/>
      <c r="E198" s="74"/>
      <c r="F198" s="93">
        <f>SUM(F199:F212)</f>
        <v>268120</v>
      </c>
      <c r="G198" s="90">
        <f>SUM(G199:G212)</f>
        <v>242787</v>
      </c>
      <c r="H198" s="23">
        <f>SUM(H199:H212)</f>
        <v>25333</v>
      </c>
    </row>
    <row r="199" spans="1:8" s="15" customFormat="1" ht="23.25" customHeight="1">
      <c r="A199" s="6">
        <v>100</v>
      </c>
      <c r="B199" s="268" t="s">
        <v>308</v>
      </c>
      <c r="C199" s="48"/>
      <c r="D199" s="48"/>
      <c r="E199" s="119"/>
      <c r="F199" s="120">
        <f t="shared" si="6"/>
        <v>17256</v>
      </c>
      <c r="G199" s="95">
        <v>17176</v>
      </c>
      <c r="H199" s="49">
        <v>80</v>
      </c>
    </row>
    <row r="200" spans="1:8" s="15" customFormat="1" ht="15" customHeight="1">
      <c r="A200" s="6">
        <v>500</v>
      </c>
      <c r="B200" s="47" t="s">
        <v>107</v>
      </c>
      <c r="C200" s="48"/>
      <c r="D200" s="48"/>
      <c r="E200" s="119"/>
      <c r="F200" s="120">
        <f t="shared" si="6"/>
        <v>1239</v>
      </c>
      <c r="G200" s="95">
        <v>1239</v>
      </c>
      <c r="H200" s="49"/>
    </row>
    <row r="201" spans="1:8" s="15" customFormat="1" ht="15" customHeight="1">
      <c r="A201" s="6">
        <v>700</v>
      </c>
      <c r="B201" s="47" t="s">
        <v>111</v>
      </c>
      <c r="C201" s="48"/>
      <c r="D201" s="48"/>
      <c r="E201" s="119"/>
      <c r="F201" s="120">
        <f t="shared" si="6"/>
        <v>2352</v>
      </c>
      <c r="G201" s="95"/>
      <c r="H201" s="49">
        <v>2352</v>
      </c>
    </row>
    <row r="202" spans="1:8" s="15" customFormat="1" ht="15" customHeight="1">
      <c r="A202" s="6">
        <v>1200</v>
      </c>
      <c r="B202" s="47" t="s">
        <v>108</v>
      </c>
      <c r="C202" s="48"/>
      <c r="D202" s="48"/>
      <c r="E202" s="119"/>
      <c r="F202" s="120">
        <f t="shared" si="6"/>
        <v>28188</v>
      </c>
      <c r="G202" s="95">
        <v>15812</v>
      </c>
      <c r="H202" s="49">
        <v>12376</v>
      </c>
    </row>
    <row r="203" spans="1:8" s="15" customFormat="1" ht="15" customHeight="1">
      <c r="A203" s="134">
        <v>1300</v>
      </c>
      <c r="B203" s="34" t="s">
        <v>159</v>
      </c>
      <c r="C203" s="21">
        <v>2456</v>
      </c>
      <c r="D203" s="21"/>
      <c r="E203" s="78"/>
      <c r="F203" s="96">
        <f>SUM(G203+H203)</f>
        <v>0</v>
      </c>
      <c r="G203" s="94"/>
      <c r="H203" s="21"/>
    </row>
    <row r="204" spans="1:8" s="15" customFormat="1" ht="15" customHeight="1">
      <c r="A204" s="6">
        <v>1400</v>
      </c>
      <c r="B204" s="47" t="s">
        <v>8</v>
      </c>
      <c r="C204" s="48"/>
      <c r="D204" s="48"/>
      <c r="E204" s="119"/>
      <c r="F204" s="120">
        <f t="shared" si="6"/>
        <v>179722</v>
      </c>
      <c r="G204" s="95">
        <v>171729</v>
      </c>
      <c r="H204" s="49">
        <v>7993</v>
      </c>
    </row>
    <row r="205" spans="1:8" s="15" customFormat="1" ht="15" customHeight="1" hidden="1">
      <c r="A205" s="6">
        <v>1500</v>
      </c>
      <c r="B205" s="47" t="s">
        <v>42</v>
      </c>
      <c r="C205" s="48"/>
      <c r="D205" s="48"/>
      <c r="E205" s="119"/>
      <c r="F205" s="120">
        <f t="shared" si="6"/>
        <v>0</v>
      </c>
      <c r="G205" s="95"/>
      <c r="H205" s="49"/>
    </row>
    <row r="206" spans="1:8" s="15" customFormat="1" ht="15" customHeight="1">
      <c r="A206" s="6">
        <v>1700</v>
      </c>
      <c r="B206" s="47" t="s">
        <v>11</v>
      </c>
      <c r="C206" s="48"/>
      <c r="D206" s="48"/>
      <c r="E206" s="119"/>
      <c r="F206" s="120">
        <f t="shared" si="6"/>
        <v>14890</v>
      </c>
      <c r="G206" s="95">
        <v>12601</v>
      </c>
      <c r="H206" s="49">
        <v>2289</v>
      </c>
    </row>
    <row r="207" spans="1:8" s="15" customFormat="1" ht="15" customHeight="1" hidden="1">
      <c r="A207" s="6">
        <v>1801</v>
      </c>
      <c r="B207" s="47" t="s">
        <v>109</v>
      </c>
      <c r="C207" s="48"/>
      <c r="D207" s="48"/>
      <c r="E207" s="119"/>
      <c r="F207" s="120">
        <f t="shared" si="6"/>
        <v>0</v>
      </c>
      <c r="G207" s="95"/>
      <c r="H207" s="49"/>
    </row>
    <row r="208" spans="1:8" s="15" customFormat="1" ht="15" customHeight="1">
      <c r="A208" s="6">
        <v>1803</v>
      </c>
      <c r="B208" s="47" t="s">
        <v>14</v>
      </c>
      <c r="C208" s="48"/>
      <c r="D208" s="48"/>
      <c r="E208" s="119"/>
      <c r="F208" s="120">
        <f t="shared" si="6"/>
        <v>3142</v>
      </c>
      <c r="G208" s="95">
        <v>2899</v>
      </c>
      <c r="H208" s="49">
        <v>243</v>
      </c>
    </row>
    <row r="209" spans="1:8" s="15" customFormat="1" ht="15" customHeight="1">
      <c r="A209" s="6">
        <v>1806</v>
      </c>
      <c r="B209" s="47" t="s">
        <v>185</v>
      </c>
      <c r="C209" s="48"/>
      <c r="D209" s="48"/>
      <c r="E209" s="119"/>
      <c r="F209" s="120">
        <f t="shared" si="6"/>
        <v>19789</v>
      </c>
      <c r="G209" s="95">
        <v>19789</v>
      </c>
      <c r="H209" s="49"/>
    </row>
    <row r="210" spans="1:8" s="15" customFormat="1" ht="15" customHeight="1">
      <c r="A210" s="6">
        <v>2300</v>
      </c>
      <c r="B210" s="47" t="s">
        <v>28</v>
      </c>
      <c r="C210" s="48"/>
      <c r="D210" s="48"/>
      <c r="E210" s="119"/>
      <c r="F210" s="120">
        <f t="shared" si="6"/>
        <v>60</v>
      </c>
      <c r="G210" s="95">
        <v>60</v>
      </c>
      <c r="H210" s="49"/>
    </row>
    <row r="211" spans="1:8" s="15" customFormat="1" ht="15" customHeight="1">
      <c r="A211" s="6">
        <v>3000</v>
      </c>
      <c r="B211" s="47" t="s">
        <v>110</v>
      </c>
      <c r="C211" s="48"/>
      <c r="D211" s="48"/>
      <c r="E211" s="119"/>
      <c r="F211" s="120">
        <f t="shared" si="6"/>
        <v>1135</v>
      </c>
      <c r="G211" s="95">
        <v>1135</v>
      </c>
      <c r="H211" s="49"/>
    </row>
    <row r="212" spans="1:8" ht="27.75" customHeight="1" thickBot="1">
      <c r="A212" s="256">
        <v>3130</v>
      </c>
      <c r="B212" s="257" t="s">
        <v>178</v>
      </c>
      <c r="C212" s="30"/>
      <c r="D212" s="30"/>
      <c r="E212" s="118"/>
      <c r="F212" s="258">
        <f t="shared" si="6"/>
        <v>347</v>
      </c>
      <c r="G212" s="259">
        <v>347</v>
      </c>
      <c r="H212" s="260"/>
    </row>
    <row r="213" spans="1:8" ht="36" customHeight="1" thickBot="1">
      <c r="A213" s="124"/>
      <c r="B213" s="261" t="s">
        <v>22</v>
      </c>
      <c r="C213" s="262" t="e">
        <f>SUM(C13+C24+C27+C30+C45+C46+C47+C48+C49+C50+C51+C52+C55+C59+C68+C75+C78+C79+C84+C88+C91+C96+#REF!+C102+C110+C115+C116+C123+C127+C132+C135+#REF!+C136+#REF!+#REF!+#REF!+#REF!+#REF!+#REF!+#REF!+C138+C153+C168+C183+C198)</f>
        <v>#REF!</v>
      </c>
      <c r="D213" s="262" t="e">
        <f>SUM(D13+D24+D27+D30+D45+D46+D47+D48+D49+D50+D51+D52+D55+D59+D68+D75+D78+D79+D84+D88+D91+D96+#REF!+D102+D110+D115+D116+D123+D127+D132+D135+#REF!+D136+#REF!+#REF!+#REF!+#REF!+#REF!+#REF!+#REF!+D138+D153+D168+D183+D198)</f>
        <v>#REF!</v>
      </c>
      <c r="E213" s="263" t="e">
        <f>SUM(E13+E24+E27+E30+E45+E46+E47+E48+E49+E50+E51+E52+E55+E59+E68+E75+E78+E79+E84+E88+E91+E96+#REF!+E102+E110+E115+E116+E123+E127+E132+E135+#REF!+E136+#REF!+#REF!+#REF!+#REF!+#REF!+#REF!+#REF!+E138+E153+E168+E183+E198)</f>
        <v>#REF!</v>
      </c>
      <c r="F213" s="324">
        <f>SUM(F13+F24+F27+F30+F41+F45+F46+F47+F48+F49+F50+F51+F52+F55+F59+F68+F75+F78+F79+F84+F88+F91+F96+F102+F110+F116+F123+F127+F132+F133+F134+F135+F136+F138+F153+F168+F183+F198)</f>
        <v>2937536</v>
      </c>
      <c r="G213" s="262">
        <f>SUM(G13+G24+G27+G30+G41+G45+G46+G47+G48+G49+G50+G51+G52+G55+G59+G68+G75+G78+G79+G84+G88+G91+G96+G102+G110+G116+G123+G127+G132+G133+G134+G135+G136+G138+G153+G168+G183+G198)</f>
        <v>2484427</v>
      </c>
      <c r="H213" s="262">
        <f>SUM(H13+H24+H27+H30+H41+H45+H46+H47+H48+H49+H50+H51+H52+H55+H59+H68+H75+H78+H79+H84+H88+H91+H96+H102+H110+H116+H123+H127+H132+H133+H134+H135+H136+H138+H153+H168+H183+H198)</f>
        <v>453109</v>
      </c>
    </row>
    <row r="214" ht="15" customHeight="1"/>
    <row r="215" spans="1:8" ht="15" customHeight="1">
      <c r="A215">
        <v>100</v>
      </c>
      <c r="F215">
        <f>SUM(F14+F25+F28+F31+F42+F60+F69+F92+F97+F103+F111+F117+F124+F128+F133+F139+F154+F169+F184+F199)</f>
        <v>247844</v>
      </c>
      <c r="G215">
        <f>SUM(G14+G25+G28+G31+G42+G60+G69+G92+G97+G103+G111+G117+G124+G128+G133+G139+G154+G169+G184+G199)</f>
        <v>238243</v>
      </c>
      <c r="H215">
        <f>SUM(H14+H25+H28+H31+H42+H60+H69+H92+H97+H103+H111+H117+H124+H128+H133+H139+H154+H169+H184+H199)</f>
        <v>9601</v>
      </c>
    </row>
    <row r="216" spans="1:8" ht="15" customHeight="1">
      <c r="A216">
        <v>500</v>
      </c>
      <c r="F216">
        <f>SUM(F45+F46+F47+F48+F49+F140+F155+F170+F185+F200)</f>
        <v>43708</v>
      </c>
      <c r="G216">
        <f>SUM(G45+G46+G47+G48+G49+G140+G155+G170+G185+G200)</f>
        <v>43696</v>
      </c>
      <c r="H216">
        <f>SUM(H45+H46+H47+H48+H49+H140+H155+H170+H185+H200)</f>
        <v>12</v>
      </c>
    </row>
    <row r="217" spans="1:8" ht="15" customHeight="1">
      <c r="A217">
        <v>700</v>
      </c>
      <c r="F217">
        <f>SUM(F15,F43,F61,F70,F76,F80,F86,F93,F99,F104,F112,F118,F141,F156,F171,F186,F201)</f>
        <v>225136</v>
      </c>
      <c r="G217">
        <f>SUM(G15,G43,G61,G70,G76,G80,G86,G93,G99,G104,G112,G118,G141,G156,G171,G186,G201)</f>
        <v>16500</v>
      </c>
      <c r="H217">
        <f>SUM(H15,H43,H61,H70,H76,H80,H86,H93,H99,H104,H112,H118,H141,H156,H171,H186,H201)</f>
        <v>208636</v>
      </c>
    </row>
    <row r="218" spans="1:8" ht="15" customHeight="1">
      <c r="A218">
        <v>800</v>
      </c>
      <c r="F218">
        <f>SUM(F44+F129)</f>
        <v>4300</v>
      </c>
      <c r="G218">
        <f>SUM(G44+G129)</f>
        <v>4300</v>
      </c>
      <c r="H218">
        <f>SUM(H44+H129)</f>
        <v>0</v>
      </c>
    </row>
    <row r="219" spans="1:8" ht="15" customHeight="1">
      <c r="A219">
        <v>1000</v>
      </c>
      <c r="F219">
        <f>SUM(F71)</f>
        <v>51900</v>
      </c>
      <c r="G219">
        <f>SUM(G71)</f>
        <v>51900</v>
      </c>
      <c r="H219">
        <f>SUM(H71)</f>
        <v>0</v>
      </c>
    </row>
    <row r="220" spans="1:8" ht="15" customHeight="1">
      <c r="A220">
        <v>1100</v>
      </c>
      <c r="F220">
        <f>F136</f>
        <v>2800</v>
      </c>
      <c r="G220">
        <f>G136</f>
        <v>2800</v>
      </c>
      <c r="H220">
        <f>H136</f>
        <v>0</v>
      </c>
    </row>
    <row r="221" spans="1:8" ht="15" customHeight="1">
      <c r="A221">
        <v>1200</v>
      </c>
      <c r="F221">
        <f>SUM(F62,F72,F77,F78,F119,F142,F157,F172,F187,F202)</f>
        <v>587244</v>
      </c>
      <c r="G221">
        <f>SUM(G62,G72,G77,G78,G119,G142,G157,G172,G187,G202)</f>
        <v>444059</v>
      </c>
      <c r="H221">
        <f>SUM(H62,H72,H77,H78,H119,H142,H157,H172,H187,H202)</f>
        <v>143185</v>
      </c>
    </row>
    <row r="222" spans="1:8" ht="15" customHeight="1">
      <c r="A222">
        <v>1300</v>
      </c>
      <c r="F222">
        <f>SUM(F50+F89+F143+F158+F188+F203)</f>
        <v>12501</v>
      </c>
      <c r="G222">
        <f>SUM(G50+G89+G143+G158+G188+G203)</f>
        <v>12383</v>
      </c>
      <c r="H222">
        <f>SUM(H50+H89+H143+H158+H188+H203)</f>
        <v>118</v>
      </c>
    </row>
    <row r="223" spans="1:8" ht="15" customHeight="1">
      <c r="A223">
        <v>1400</v>
      </c>
      <c r="F223">
        <f>SUM(F16,F33,F87,F94,F100,F109,F114,F144,F159,F174,F189,F204)</f>
        <v>1056024</v>
      </c>
      <c r="G223">
        <f>SUM(G16,G33,G87,G94,G100,G109,G114,G144,G159,G174,G189,G204)</f>
        <v>1007131</v>
      </c>
      <c r="H223">
        <f>SUM(H16,H33,H87,H94,H100,H109,H114,H144,H159,H174,H189,H204)</f>
        <v>48893</v>
      </c>
    </row>
    <row r="224" spans="1:8" ht="15" customHeight="1">
      <c r="A224">
        <v>1500</v>
      </c>
      <c r="F224">
        <f>SUM(F17,F101,F145,F160,F175,F190,F205)</f>
        <v>51784</v>
      </c>
      <c r="G224">
        <f>SUM(G17,G101,G145,G160,G175,G190,G205)</f>
        <v>49191</v>
      </c>
      <c r="H224">
        <f>SUM(H17,H101,H145,H160,H175,H190,H205)</f>
        <v>2593</v>
      </c>
    </row>
    <row r="225" spans="1:8" ht="15" customHeight="1">
      <c r="A225">
        <v>1600</v>
      </c>
      <c r="F225">
        <f>SUM(F18)</f>
        <v>6039</v>
      </c>
      <c r="G225">
        <f>SUM(G18)</f>
        <v>6039</v>
      </c>
      <c r="H225">
        <f>SUM(H18)</f>
        <v>0</v>
      </c>
    </row>
    <row r="226" spans="1:8" ht="15" customHeight="1">
      <c r="A226">
        <v>1700</v>
      </c>
      <c r="F226">
        <f>SUM(F106,F113,F115,F121,F146,F161,F176,F191,F206)</f>
        <v>337454</v>
      </c>
      <c r="G226">
        <f>SUM(G106,G113,G115,G121,G146,G161,G176,G191,G206)</f>
        <v>301544</v>
      </c>
      <c r="H226">
        <f>SUM(H106,H113,H115,H121,H146,H161,H176,H191,H206)</f>
        <v>35910</v>
      </c>
    </row>
    <row r="227" spans="1:8" ht="15" customHeight="1">
      <c r="A227">
        <v>1800</v>
      </c>
      <c r="F227">
        <f>SUM(F64+F73+F107+F126+F120+F147+F148+F149+F163+F164+F178+F179+F193+F194+F208+F209)</f>
        <v>218778</v>
      </c>
      <c r="G227">
        <f>SUM(G64+G73+G107+G126+G120+G147+G148+G149+G163+G164+G178+G179+G193+G194+G208+G209)</f>
        <v>214647</v>
      </c>
      <c r="H227">
        <f>SUM(H64+H73+H107+H126+H120+H147+H148+H149+H163+H164+H178+H179+H193+H194+H208+H209)</f>
        <v>4131</v>
      </c>
    </row>
    <row r="228" spans="1:8" ht="15" customHeight="1">
      <c r="A228">
        <v>2300</v>
      </c>
      <c r="F228">
        <f>F19+F90+F150+F165+F180+F195+F210</f>
        <v>1380</v>
      </c>
      <c r="G228">
        <f>G19+G90+G150+G165+G180+G195+G210</f>
        <v>1380</v>
      </c>
      <c r="H228">
        <f>H19+H90+H150+H165+H180+H195+H210</f>
        <v>0</v>
      </c>
    </row>
    <row r="229" spans="1:8" ht="15" customHeight="1">
      <c r="A229">
        <v>3000</v>
      </c>
      <c r="F229">
        <f>F20+F35+F36+F37+F95+F122+F130+F151+F166+F181+F196+F211</f>
        <v>46173</v>
      </c>
      <c r="G229">
        <f>G20+G35+G36+G37+G95+G122+G130+G151+G166+G181+G196+G211</f>
        <v>46173</v>
      </c>
      <c r="H229">
        <f>H20+H35+H36+H37+H95+H122+H130+H151+H166+H181+H196+H211</f>
        <v>0</v>
      </c>
    </row>
    <row r="230" spans="1:8" ht="15" customHeight="1">
      <c r="A230">
        <v>3130</v>
      </c>
      <c r="F230">
        <f>F21+F40+F67+F74+F152+F167+F182+F197+F212</f>
        <v>18201</v>
      </c>
      <c r="G230">
        <f>G21+G40+G67+G74+G152+G167+G182+G197+G212</f>
        <v>18201</v>
      </c>
      <c r="H230">
        <f>H21+H40+H67+H74+H152+H167+H182+H197+H212</f>
        <v>0</v>
      </c>
    </row>
    <row r="231" ht="15" customHeight="1"/>
  </sheetData>
  <mergeCells count="8">
    <mergeCell ref="F1:H1"/>
    <mergeCell ref="F2:H2"/>
    <mergeCell ref="F4:H4"/>
    <mergeCell ref="A6:H6"/>
    <mergeCell ref="F9:H9"/>
    <mergeCell ref="G10:H10"/>
    <mergeCell ref="A7:H7"/>
    <mergeCell ref="A8:H8"/>
  </mergeCells>
  <printOptions/>
  <pageMargins left="0.984251968503937" right="0.3937007874015748" top="0.2755905511811024" bottom="0.2755905511811024" header="0.11811023622047245" footer="0.31496062992125984"/>
  <pageSetup horizontalDpi="300" verticalDpi="300" orientation="portrait" paperSize="9" scale="92" r:id="rId1"/>
  <rowBreaks count="5" manualBreakCount="5">
    <brk id="42" max="7" man="1"/>
    <brk id="95" max="7" man="1"/>
    <brk id="134" max="7" man="1"/>
    <brk id="182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2004-02-13T09:28:47Z</cp:lastPrinted>
  <dcterms:created xsi:type="dcterms:W3CDTF">1999-04-16T11:44:00Z</dcterms:created>
  <dcterms:modified xsi:type="dcterms:W3CDTF">2004-02-17T09:43:24Z</dcterms:modified>
  <cp:category/>
  <cp:version/>
  <cp:contentType/>
  <cp:contentStatus/>
</cp:coreProperties>
</file>