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5" windowWidth="11550" windowHeight="10890" tabRatio="607" activeTab="2"/>
  </bookViews>
  <sheets>
    <sheet name="прил 1" sheetId="1" r:id="rId1"/>
    <sheet name="прил 2" sheetId="2" r:id="rId2"/>
    <sheet name="НЕ БРАТЬ" sheetId="3" r:id="rId3"/>
  </sheets>
  <definedNames>
    <definedName name="_xlnm.Print_Titles" localSheetId="0">'прил 1'!$14:$15</definedName>
    <definedName name="_xlnm.Print_Titles" localSheetId="1">'прил 2'!$13:$13</definedName>
    <definedName name="_xlnm.Print_Area" localSheetId="0">'прил 1'!$A$1:$E$126</definedName>
    <definedName name="_xlnm.Print_Area" localSheetId="1">'прил 2'!$A$1:$G$109</definedName>
  </definedNames>
  <calcPr fullCalcOnLoad="1"/>
</workbook>
</file>

<file path=xl/sharedStrings.xml><?xml version="1.0" encoding="utf-8"?>
<sst xmlns="http://schemas.openxmlformats.org/spreadsheetml/2006/main" count="656" uniqueCount="318">
  <si>
    <t>183 1 05 03000 02 0000 110</t>
  </si>
  <si>
    <t>получение кредитов</t>
  </si>
  <si>
    <t>возврат кредитов</t>
  </si>
  <si>
    <t>остатки на н.г.</t>
  </si>
  <si>
    <t>остатки на к.г.</t>
  </si>
  <si>
    <t>продажа</t>
  </si>
  <si>
    <t>доходы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</si>
  <si>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</si>
  <si>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</si>
  <si>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</si>
  <si>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</si>
  <si>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</si>
  <si>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</si>
  <si>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</si>
  <si>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</si>
  <si>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</si>
  <si>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Платежи при пользовании природными ресурсами</t>
  </si>
  <si>
    <t>182 1 06 02000 00 0000 110</t>
  </si>
  <si>
    <t>Налог на имущество организаций</t>
  </si>
  <si>
    <t>Бюджет города Калининграда на 2015 год</t>
  </si>
  <si>
    <t>000 1 15 00000 00 0000 000</t>
  </si>
  <si>
    <t>Административные платежи и сборы</t>
  </si>
  <si>
    <t>Штрафы, санкции, возмещение ущерба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</si>
  <si>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</si>
  <si>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</si>
  <si>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</si>
  <si>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</si>
  <si>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</si>
  <si>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</si>
  <si>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</si>
  <si>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</si>
  <si>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</si>
  <si>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</si>
  <si>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Обеспечение  деятельности избирательной комиссии Калининградской области 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</si>
  <si>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</si>
  <si>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</si>
  <si>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</si>
  <si>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0200</t>
  </si>
  <si>
    <t xml:space="preserve">Национальная оборона 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</si>
  <si>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</si>
  <si>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</si>
  <si>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</si>
  <si>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</si>
  <si>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</si>
  <si>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</si>
  <si>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</si>
  <si>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</si>
  <si>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</si>
  <si>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</si>
  <si>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</si>
  <si>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</si>
  <si>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</si>
  <si>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</si>
  <si>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</si>
  <si>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</si>
  <si>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</si>
  <si>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</si>
  <si>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</si>
  <si>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</si>
  <si>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</si>
  <si>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</si>
  <si>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</si>
  <si>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</si>
  <si>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</si>
  <si>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</si>
  <si>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</si>
  <si>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</si>
  <si>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</si>
  <si>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</si>
  <si>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</si>
  <si>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</si>
  <si>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</si>
  <si>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Периодическая печать и издательства</t>
  </si>
  <si>
    <t>1000</t>
  </si>
  <si>
    <t>Социальная политика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</si>
  <si>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</si>
  <si>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</si>
  <si>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</si>
  <si>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</si>
  <si>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</si>
  <si>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</si>
  <si>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</si>
  <si>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</si>
  <si>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</si>
  <si>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</si>
  <si>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</si>
  <si>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</si>
  <si>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</si>
  <si>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0701</t>
  </si>
  <si>
    <t>Дошкольное образование</t>
  </si>
  <si>
    <t>0501</t>
  </si>
  <si>
    <t>Жилищное хозяйство</t>
  </si>
  <si>
    <t>НАЛОГОВЫЕ   ДОХОДЫ</t>
  </si>
  <si>
    <t>Доходы от оказания платных услуг(работ) и компенсации затрат государства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</si>
  <si>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</si>
  <si>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</si>
  <si>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</si>
  <si>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</si>
  <si>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</si>
  <si>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</si>
  <si>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</si>
  <si>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</si>
  <si>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НЕНАЛОГОВЫЕ ДОХОДЫ</t>
  </si>
  <si>
    <t>000 1 11 00000 00 0000 000</t>
  </si>
  <si>
    <t>000 1 16 00000 00 0000 000</t>
  </si>
  <si>
    <t xml:space="preserve">               ВСЕГО ДОХОДОВ </t>
  </si>
  <si>
    <t>РАСХОДЫ</t>
  </si>
  <si>
    <t>Раздел III</t>
  </si>
  <si>
    <t>Превышение доходов  над расходами (дефицит)</t>
  </si>
  <si>
    <t>000 1 11 05000 00 0000 120</t>
  </si>
  <si>
    <t>000 1 01 00000 00 0000 000</t>
  </si>
  <si>
    <t>000 1 03 00000 00 0000 000</t>
  </si>
  <si>
    <t>000 1 05 00000 00 0000 000</t>
  </si>
  <si>
    <t>000 1 06 00000 00 0000 000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</si>
  <si>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</si>
  <si>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000 1 12 00000 00 0000 000</t>
  </si>
  <si>
    <t>000 1 11 05020 00 0000 120</t>
  </si>
  <si>
    <t>Доходы о продажи материальных и нематериальных активов</t>
  </si>
  <si>
    <t>(тыс. руб.)</t>
  </si>
  <si>
    <t>182 1 05 02000 02 0000 110</t>
  </si>
  <si>
    <t>182 1 06 01020 04 0000 110</t>
  </si>
  <si>
    <t xml:space="preserve"> Земельный налог, зачисляемый в бюджеты городских округов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</si>
  <si>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</si>
  <si>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</si>
  <si>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</si>
  <si>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</si>
  <si>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ИСТОЧНИКИ ВНУТРЕННЕГО ФИНАНСИРОВАНИЯ  ДЕФИЦИТОВ БЮДЖЕТОВ</t>
  </si>
  <si>
    <t>Кредиты, полученные в валюте Российской Федерации от кредитных организаций</t>
  </si>
  <si>
    <t>0410</t>
  </si>
  <si>
    <t>0412</t>
  </si>
  <si>
    <t>0503</t>
  </si>
  <si>
    <t>Благоустройство</t>
  </si>
  <si>
    <t>0505</t>
  </si>
  <si>
    <t>0603</t>
  </si>
  <si>
    <t>0605</t>
  </si>
  <si>
    <t>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</si>
  <si>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</si>
  <si>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</si>
  <si>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</si>
  <si>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</si>
  <si>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</si>
  <si>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0204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</si>
  <si>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</si>
  <si>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</si>
  <si>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 xml:space="preserve">                                                                                   Приложение  № 1</t>
  </si>
  <si>
    <t>(тыс.руб.)</t>
  </si>
  <si>
    <t xml:space="preserve">   ВСЕГО ДОХОДОВ </t>
  </si>
  <si>
    <t>Налог на имущество физических лиц, взимаемый по ставкам, применяемым к объектам налогообложения, расположенным в границах городского округа</t>
  </si>
  <si>
    <t>Прочие поступления от использования имущества и прав, находящихся в  собственности городских округов(за исключением имущества муниципальных автономных учреждений, а также имущества  муниципальных унитарных предприятий, в том числе казенных)</t>
  </si>
  <si>
    <t>Субвенции от других бюджетов бюджетной системы Российской Федерации</t>
  </si>
  <si>
    <t xml:space="preserve">Физическая культура </t>
  </si>
  <si>
    <t>028 1 14 06012 04 0000 420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</si>
  <si>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</si>
  <si>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000 1 11 09044 04 0000 120</t>
  </si>
  <si>
    <t>0409</t>
  </si>
  <si>
    <t>0106</t>
  </si>
  <si>
    <t>Обеспечение деятельности финансовых органов, налоговых и таможенных органов и органов финансового (финансово-бюджетного) надзора</t>
  </si>
  <si>
    <t>005 01 02 00 00 00 0000 000</t>
  </si>
  <si>
    <t>005 01 02 00 00 04 0000 710</t>
  </si>
  <si>
    <t>005 01 02 00 00 04 0000 810</t>
  </si>
  <si>
    <t>Погашение кредитов, полученных в валюте Российской Федерации от кредитных организаций</t>
  </si>
  <si>
    <t>005 01 03 00 00 04 0000 710</t>
  </si>
  <si>
    <t>Получение кредитов из областного бюджета в валюте Российской Федерации</t>
  </si>
  <si>
    <t>005 01 03 00 00 04 0000 810</t>
  </si>
  <si>
    <t>Погашение кредитов, полученных из областного бюджета в валюте Российской Федерации</t>
  </si>
  <si>
    <t>005 01 03 00 00 00 0000 000</t>
  </si>
  <si>
    <t>005 01 06 00 00 00 0000 000</t>
  </si>
  <si>
    <t>Исполнение муниципальных гарантий</t>
  </si>
  <si>
    <t xml:space="preserve">                                                                                           к решению окружного Совета</t>
  </si>
  <si>
    <t xml:space="preserve">                                                                                                       Приложение  № 1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</si>
  <si>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</si>
  <si>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</si>
  <si>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Изменения</t>
  </si>
  <si>
    <t xml:space="preserve">                                                                                                депутатов Калининграда</t>
  </si>
  <si>
    <t>000 2 02 03000 00 0000 151</t>
  </si>
  <si>
    <t>Налог на доходы физических лиц</t>
  </si>
  <si>
    <t>005 01 06 04 00 04 0000 810</t>
  </si>
  <si>
    <t>028 1 14 01000 04 0000 410</t>
  </si>
  <si>
    <t>Превышение доходов над расходами (дефицит)</t>
  </si>
  <si>
    <t>Доходы, получаемые в виде арендной платы за     земли     после     разграничения государственной собственности на  землю,а также средства  от  продажи  права  на заключение  договоров  аренды  указанных земельных   участков   (за   исключением земельных    участков    бюджетных  и  автономных учреждений)</t>
  </si>
  <si>
    <t>Культура и кинематография</t>
  </si>
  <si>
    <t>1103</t>
  </si>
  <si>
    <t>ИСТОЧНИКИ  ФИНАНСИРОВАНИЯ  ДЕФИЦИТА БЮДЖЕТА</t>
  </si>
  <si>
    <t>Спорт высших достижений</t>
  </si>
  <si>
    <t>Средства массовой информации</t>
  </si>
  <si>
    <t>1204</t>
  </si>
  <si>
    <t>1202</t>
  </si>
  <si>
    <t>Другие вопросы в области средств массовой информации</t>
  </si>
  <si>
    <t>1300</t>
  </si>
  <si>
    <t>1301</t>
  </si>
  <si>
    <t>Обслуживание государственного внутреннего и муниципального долга</t>
  </si>
  <si>
    <t>0113</t>
  </si>
  <si>
    <t>Физическая культура</t>
  </si>
  <si>
    <t>1200</t>
  </si>
  <si>
    <t>Бюджетные кредиты от бюджетов бюджетной системы российской Федерации</t>
  </si>
  <si>
    <t>Исполнение муниципальных гарантий 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</si>
  <si>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 в инностранной валюте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</si>
  <si>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Резервные фонды</t>
  </si>
  <si>
    <t>Дорожное хозяйство (дорожные фонды)</t>
  </si>
  <si>
    <t>изменения</t>
  </si>
  <si>
    <t>028 1 14 02043 04 0000 410</t>
  </si>
  <si>
    <t>ИТОГО НАЛОГОВЫХ И НЕНАЛОГОВЫХ ДОХОДОВ</t>
  </si>
  <si>
    <t>182 1 06 06000 04 0000 110</t>
  </si>
  <si>
    <t>0304</t>
  </si>
  <si>
    <t>Органы юстиции</t>
  </si>
  <si>
    <t>1100</t>
  </si>
  <si>
    <t>000 113 00000 00 0000 130</t>
  </si>
  <si>
    <t>000 1 14 00000 00 0000 410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</si>
  <si>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</si>
  <si>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</t>
  </si>
  <si>
    <t xml:space="preserve"> Налог на имущество физических лиц, взимаемый по ставкам, применяемым к объектам налогоооблажения, расположенным в границах городского округа</t>
  </si>
  <si>
    <t>Другие вопросы в области охраны окружающей среды</t>
  </si>
  <si>
    <t xml:space="preserve">                                                                                   к решению городского Совета</t>
  </si>
  <si>
    <t xml:space="preserve">                                                                                   депутатов  Калининграда</t>
  </si>
  <si>
    <t>Земельный налог</t>
  </si>
  <si>
    <t>1102</t>
  </si>
  <si>
    <t xml:space="preserve">Массовый спорт </t>
  </si>
  <si>
    <t>1105</t>
  </si>
  <si>
    <t>Другие вопросы в области физической культуры и спорта</t>
  </si>
  <si>
    <t>000 1 14 01040 04 0000 410</t>
  </si>
  <si>
    <t>000 1 14 02043 04 0000 410</t>
  </si>
  <si>
    <t>000 1 14 06012 04 0000 430</t>
  </si>
  <si>
    <t>000 1 14 06024 04 0000 430</t>
  </si>
  <si>
    <t>000 1 01 02000 01 0000 110</t>
  </si>
  <si>
    <t>000 1 03 02000 01 0000 110</t>
  </si>
  <si>
    <t>000 1 05 02000 02 0000 110</t>
  </si>
  <si>
    <t>000 1 05 03000 01 0000 110</t>
  </si>
  <si>
    <t>000 1 05 04000 02 0000 110</t>
  </si>
  <si>
    <t>000 1 06 01020 04 0000 110</t>
  </si>
  <si>
    <t>000 1 06 02000 02 0000 110</t>
  </si>
  <si>
    <t>000 1 11 05012 04 0000 120</t>
  </si>
  <si>
    <t>000 1 11 05024 04 0000 120</t>
  </si>
  <si>
    <t>000 1 11 07014 04 0000 120</t>
  </si>
  <si>
    <t>000 1 13 00000 00 0000 130</t>
  </si>
  <si>
    <t>000 1 12 01000 01 0000 120</t>
  </si>
  <si>
    <t>000 1 14 00000 00 0000 000</t>
  </si>
  <si>
    <t>000 1 15 00000 00 0000 140</t>
  </si>
  <si>
    <t>000 1 16 00000 00 0000 140</t>
  </si>
  <si>
    <t>000 1 08 00000 00 0000 110</t>
  </si>
  <si>
    <t>000 1 11 00000 00 0000 120</t>
  </si>
  <si>
    <t>000 1 06 00000 00 0000 110</t>
  </si>
  <si>
    <t>000 1 06 06000 00 0000 110</t>
  </si>
  <si>
    <t>000 1 05 00000 00 0000 110</t>
  </si>
  <si>
    <t>000 1 05 01000 00 0000 110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</si>
  <si>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</si>
  <si>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</si>
  <si>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</si>
  <si>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</si>
  <si>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</si>
  <si>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 от кредитных организаций</t>
  </si>
  <si>
    <t>000 01 06 00 00 00 0000 000</t>
  </si>
  <si>
    <t>000 01 06 05 01 04 0000 640</t>
  </si>
  <si>
    <t>Иные источники внутреннего финансирования дефицитов бюджетов</t>
  </si>
  <si>
    <t>000 01 06 04 01 04 0000 810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</si>
  <si>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</si>
  <si>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</si>
  <si>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000 1 01 00000 00 0000 110</t>
  </si>
  <si>
    <t>000 01 03 00 00 00 0000 000</t>
  </si>
  <si>
    <t>Бюджетные кредиты от других бюджетов бюджетной системы Российской Федерации</t>
  </si>
  <si>
    <t>000 01 03 01 00 04 0000 810</t>
  </si>
  <si>
    <t>Погашение бюджетами городских округов кредитов от других бюджетов бюджетной ситсемы Российской Федерации в валюте Российской Федерации</t>
  </si>
  <si>
    <t>000 1 14 01000 04 0000 410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</si>
  <si>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</si>
  <si>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</si>
  <si>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</si>
  <si>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</si>
  <si>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 от  продажи  права  на заключение  договоров  аренды  за земли, находящиеся в собственности городских округов (за   исключением земельных участков муниципальных бюджетных  и  автономных учреждений)</t>
  </si>
  <si>
    <t>Прочие поступления от использования имущества, находящихся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</si>
  <si>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негативное воздействие на окружающую среду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</si>
  <si>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</si>
  <si>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</si>
  <si>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 xml:space="preserve">ВСЕГО ДОХОДОВ </t>
  </si>
  <si>
    <t>Обл.</t>
  </si>
  <si>
    <t>000 2 02 02000 00 0000 151</t>
  </si>
  <si>
    <t>Субсидии от других бюджетов бюджетной системы Российской Федерации</t>
  </si>
  <si>
    <t>000 2 02 04000 00 0000 180</t>
  </si>
  <si>
    <t>Иные межбюджетные трансферты</t>
  </si>
  <si>
    <t>000 2 07 00000 00 0000 180</t>
  </si>
  <si>
    <t>Прочие безвозмездные поступления</t>
  </si>
  <si>
    <t>000 01 06 01 00 04 0000 630</t>
  </si>
  <si>
    <t>Продажа акций и иных форм участия в капитале, находящихся в собственности городских округов</t>
  </si>
  <si>
    <t>000 01 05 00 00 00 0000 000</t>
  </si>
  <si>
    <t>Изменение остатков средств на счетах по учету средств местного бюджета</t>
  </si>
  <si>
    <t>000 01 05 02 01 04 0000 510</t>
  </si>
  <si>
    <t>Увеличение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</si>
  <si>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</si>
  <si>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городских округов</t>
  </si>
  <si>
    <t>000 2 19 00000 00 0000 151</t>
  </si>
  <si>
    <t xml:space="preserve">Возврат остатков субсидий, субвенций и иных межбюджетных трансфертов, имеющих целевое начение, прошлых лет </t>
  </si>
  <si>
    <t>ост.обл.</t>
  </si>
  <si>
    <t xml:space="preserve">                                                                                   Приложение  № 2</t>
  </si>
  <si>
    <t xml:space="preserve">                                                                                   Приложение  №2 </t>
  </si>
  <si>
    <t>приказы</t>
  </si>
  <si>
    <t>на реш.</t>
  </si>
  <si>
    <t>на реш</t>
  </si>
  <si>
    <t>000 2 02 01000 00 0000 151</t>
  </si>
  <si>
    <t xml:space="preserve"> </t>
  </si>
  <si>
    <t>Дотации бюджетам субъектов Российской Федерации  и муниципальных образований</t>
  </si>
  <si>
    <t>2016 год</t>
  </si>
  <si>
    <r>
      <t xml:space="preserve">                                                                                         № </t>
    </r>
    <r>
      <rPr>
        <b/>
        <u val="single"/>
        <sz val="14"/>
        <rFont val="Times New Roman"/>
        <family val="1"/>
      </rPr>
      <t xml:space="preserve">      </t>
    </r>
    <r>
      <rPr>
        <b/>
        <sz val="14"/>
        <rFont val="Times New Roman"/>
        <family val="1"/>
      </rPr>
      <t xml:space="preserve">  от  ____________ 2015 г. </t>
    </r>
  </si>
  <si>
    <t>000 1 17 00000 00 0000 180</t>
  </si>
  <si>
    <t>Прочие неналоговые доходы</t>
  </si>
  <si>
    <t xml:space="preserve">                                                                                    №               от            2015 г. </t>
  </si>
  <si>
    <t xml:space="preserve">                                                                                    №  380  от 26 ноября  2014 г. </t>
  </si>
  <si>
    <t xml:space="preserve">Бюджет городского округа "Город Калининград" на 2015 год </t>
  </si>
  <si>
    <t xml:space="preserve">Утверждено на 2015 год </t>
  </si>
  <si>
    <t>Утверждено на 2015 год с учетом изменений</t>
  </si>
  <si>
    <t>2017 год</t>
  </si>
  <si>
    <t>Бюджет городского округа "Город Калининград" на 2016, 2017 годы</t>
  </si>
  <si>
    <t xml:space="preserve">Утверждено на 2017 год    </t>
  </si>
  <si>
    <t xml:space="preserve">                                                                                                № 380 от 26.11. 2014 г. </t>
  </si>
  <si>
    <t xml:space="preserve">Уточненный план на 2017 год    </t>
  </si>
  <si>
    <t>0602</t>
  </si>
  <si>
    <t>Сбор, удаление отходов и очистка сточных вод</t>
  </si>
  <si>
    <t>обл.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</si>
  <si>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</si>
  <si>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</si>
  <si>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уточ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</si>
</sst>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  <numFmt numFmtId="171" formatCode="?"/>
    <numFmt numFmtId="172" formatCode="#,##0.0_ ;[Red]\-#,##0.0\ "/>
    <numFmt numFmtId="173" formatCode="#,##0.00_ ;[Red]\-#,##0.00\ "/>
    <numFmt numFmtId="174" formatCode="[$-FC19]d\ mmmm\ yyyy\ &quot;г.&quot;"/>
    <numFmt numFmtId="175" formatCode="#,##0.000"/>
    <numFmt numFmtId="176" formatCode="0.000"/>
    <numFmt numFmtId="177" formatCode="#,##0.0000"/>
  </numFmts>
  <fonts count="65">
    <font>
      <sz val="10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i/>
      <sz val="15"/>
      <name val="Times New Roman"/>
      <family val="1"/>
    </font>
    <font>
      <i/>
      <sz val="10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>
        <color theme="1"/>
      </bottom>
    </border>
    <border>
      <left style="thin"/>
      <right style="thin"/>
      <top style="thin"/>
      <bottom style="thin">
        <color theme="1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9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173" fontId="5" fillId="0" borderId="12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/>
    </xf>
    <xf numFmtId="173" fontId="4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wrapText="1"/>
    </xf>
    <xf numFmtId="4" fontId="5" fillId="0" borderId="14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left" vertical="justify"/>
    </xf>
    <xf numFmtId="4" fontId="2" fillId="0" borderId="1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" fontId="18" fillId="33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4" fontId="18" fillId="0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175" fontId="3" fillId="0" borderId="10" xfId="0" applyNumberFormat="1" applyFont="1" applyFill="1" applyBorder="1" applyAlignment="1">
      <alignment/>
    </xf>
    <xf numFmtId="175" fontId="3" fillId="0" borderId="21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left" vertical="justify" wrapText="1"/>
    </xf>
    <xf numFmtId="49" fontId="12" fillId="0" borderId="10" xfId="0" applyNumberFormat="1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left" vertical="justify" wrapText="1"/>
    </xf>
    <xf numFmtId="4" fontId="2" fillId="0" borderId="10" xfId="0" applyNumberFormat="1" applyFont="1" applyFill="1" applyBorder="1" applyAlignment="1">
      <alignment horizontal="left" vertical="justify" wrapText="1"/>
    </xf>
    <xf numFmtId="4" fontId="2" fillId="0" borderId="10" xfId="0" applyNumberFormat="1" applyFont="1" applyFill="1" applyBorder="1" applyAlignment="1" applyProtection="1">
      <alignment horizontal="left" vertical="justify" wrapText="1"/>
      <protection/>
    </xf>
    <xf numFmtId="4" fontId="3" fillId="0" borderId="10" xfId="0" applyNumberFormat="1" applyFont="1" applyFill="1" applyBorder="1" applyAlignment="1">
      <alignment horizontal="left" vertical="justify" wrapText="1"/>
    </xf>
    <xf numFmtId="4" fontId="6" fillId="0" borderId="10" xfId="0" applyNumberFormat="1" applyFont="1" applyFill="1" applyBorder="1" applyAlignment="1">
      <alignment horizontal="center" vertical="justify" wrapText="1"/>
    </xf>
    <xf numFmtId="4" fontId="3" fillId="0" borderId="10" xfId="0" applyNumberFormat="1" applyFont="1" applyFill="1" applyBorder="1" applyAlignment="1">
      <alignment horizontal="center" vertical="justify" wrapText="1"/>
    </xf>
    <xf numFmtId="4" fontId="22" fillId="0" borderId="10" xfId="0" applyNumberFormat="1" applyFont="1" applyFill="1" applyBorder="1" applyAlignment="1">
      <alignment wrapText="1"/>
    </xf>
    <xf numFmtId="4" fontId="22" fillId="0" borderId="23" xfId="0" applyNumberFormat="1" applyFont="1" applyFill="1" applyBorder="1" applyAlignment="1">
      <alignment wrapText="1"/>
    </xf>
    <xf numFmtId="4" fontId="17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4" fontId="3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12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4" fillId="0" borderId="22" xfId="0" applyNumberFormat="1" applyFont="1" applyBorder="1" applyAlignment="1">
      <alignment horizontal="right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justify"/>
    </xf>
    <xf numFmtId="168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168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68" fontId="2" fillId="33" borderId="10" xfId="0" applyNumberFormat="1" applyFont="1" applyFill="1" applyBorder="1" applyAlignment="1">
      <alignment wrapText="1"/>
    </xf>
    <xf numFmtId="4" fontId="3" fillId="0" borderId="2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3" borderId="0" xfId="0" applyNumberFormat="1" applyFont="1" applyFill="1" applyAlignment="1">
      <alignment horizontal="center"/>
    </xf>
    <xf numFmtId="17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168" fontId="3" fillId="33" borderId="0" xfId="0" applyNumberFormat="1" applyFont="1" applyFill="1" applyAlignment="1">
      <alignment horizontal="left"/>
    </xf>
    <xf numFmtId="173" fontId="3" fillId="33" borderId="0" xfId="0" applyNumberFormat="1" applyFont="1" applyFill="1" applyAlignment="1">
      <alignment horizontal="left"/>
    </xf>
    <xf numFmtId="168" fontId="8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173" fontId="3" fillId="33" borderId="0" xfId="0" applyNumberFormat="1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68" fontId="3" fillId="33" borderId="0" xfId="0" applyNumberFormat="1" applyFont="1" applyFill="1" applyBorder="1" applyAlignment="1">
      <alignment horizontal="right"/>
    </xf>
    <xf numFmtId="173" fontId="3" fillId="33" borderId="0" xfId="0" applyNumberFormat="1" applyFont="1" applyFill="1" applyBorder="1" applyAlignment="1">
      <alignment horizontal="right"/>
    </xf>
    <xf numFmtId="168" fontId="3" fillId="33" borderId="0" xfId="0" applyNumberFormat="1" applyFont="1" applyFill="1" applyAlignment="1">
      <alignment/>
    </xf>
    <xf numFmtId="168" fontId="1" fillId="33" borderId="0" xfId="0" applyNumberFormat="1" applyFont="1" applyFill="1" applyBorder="1" applyAlignment="1">
      <alignment horizontal="left"/>
    </xf>
    <xf numFmtId="173" fontId="4" fillId="33" borderId="25" xfId="0" applyNumberFormat="1" applyFont="1" applyFill="1" applyBorder="1" applyAlignment="1">
      <alignment horizontal="center" vertical="center" wrapText="1"/>
    </xf>
    <xf numFmtId="173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73" fontId="5" fillId="33" borderId="18" xfId="0" applyNumberFormat="1" applyFont="1" applyFill="1" applyBorder="1" applyAlignment="1">
      <alignment horizontal="right" vertical="center" wrapText="1"/>
    </xf>
    <xf numFmtId="173" fontId="5" fillId="33" borderId="14" xfId="0" applyNumberFormat="1" applyFont="1" applyFill="1" applyBorder="1" applyAlignment="1">
      <alignment horizontal="center" vertical="center" wrapText="1"/>
    </xf>
    <xf numFmtId="168" fontId="5" fillId="33" borderId="19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right"/>
    </xf>
    <xf numFmtId="173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 horizontal="right"/>
    </xf>
    <xf numFmtId="173" fontId="3" fillId="33" borderId="10" xfId="0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/>
    </xf>
    <xf numFmtId="168" fontId="2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 horizontal="center" vertical="center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right" indent="1"/>
    </xf>
    <xf numFmtId="168" fontId="3" fillId="33" borderId="10" xfId="0" applyNumberFormat="1" applyFont="1" applyFill="1" applyBorder="1" applyAlignment="1">
      <alignment horizontal="right" indent="1"/>
    </xf>
    <xf numFmtId="173" fontId="2" fillId="33" borderId="10" xfId="0" applyNumberFormat="1" applyFont="1" applyFill="1" applyBorder="1" applyAlignment="1">
      <alignment horizontal="right" indent="1"/>
    </xf>
    <xf numFmtId="168" fontId="2" fillId="33" borderId="10" xfId="0" applyNumberFormat="1" applyFont="1" applyFill="1" applyBorder="1" applyAlignment="1">
      <alignment horizontal="right" indent="1"/>
    </xf>
    <xf numFmtId="173" fontId="2" fillId="33" borderId="10" xfId="0" applyNumberFormat="1" applyFont="1" applyFill="1" applyBorder="1" applyAlignment="1">
      <alignment horizontal="right" wrapText="1" indent="1"/>
    </xf>
    <xf numFmtId="168" fontId="2" fillId="33" borderId="10" xfId="0" applyNumberFormat="1" applyFont="1" applyFill="1" applyBorder="1" applyAlignment="1">
      <alignment horizontal="right" wrapText="1" indent="1"/>
    </xf>
    <xf numFmtId="175" fontId="3" fillId="33" borderId="10" xfId="0" applyNumberFormat="1" applyFont="1" applyFill="1" applyBorder="1" applyAlignment="1">
      <alignment horizontal="right" indent="1"/>
    </xf>
    <xf numFmtId="175" fontId="2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 horizontal="right" indent="1"/>
    </xf>
    <xf numFmtId="4" fontId="3" fillId="33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68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wrapText="1"/>
    </xf>
    <xf numFmtId="168" fontId="2" fillId="33" borderId="10" xfId="0" applyNumberFormat="1" applyFont="1" applyFill="1" applyBorder="1" applyAlignment="1">
      <alignment horizontal="right" wrapText="1"/>
    </xf>
    <xf numFmtId="173" fontId="3" fillId="33" borderId="10" xfId="0" applyNumberFormat="1" applyFont="1" applyFill="1" applyBorder="1" applyAlignment="1">
      <alignment horizontal="right" wrapText="1"/>
    </xf>
    <xf numFmtId="173" fontId="4" fillId="33" borderId="10" xfId="0" applyNumberFormat="1" applyFont="1" applyFill="1" applyBorder="1" applyAlignment="1">
      <alignment horizontal="right" wrapText="1"/>
    </xf>
    <xf numFmtId="173" fontId="2" fillId="33" borderId="0" xfId="0" applyNumberFormat="1" applyFont="1" applyFill="1" applyAlignment="1">
      <alignment/>
    </xf>
    <xf numFmtId="168" fontId="2" fillId="33" borderId="0" xfId="0" applyNumberFormat="1" applyFont="1" applyFill="1" applyAlignment="1">
      <alignment/>
    </xf>
    <xf numFmtId="173" fontId="8" fillId="33" borderId="0" xfId="0" applyNumberFormat="1" applyFont="1" applyFill="1" applyAlignment="1">
      <alignment/>
    </xf>
    <xf numFmtId="168" fontId="8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3" fillId="33" borderId="25" xfId="0" applyNumberFormat="1" applyFont="1" applyFill="1" applyBorder="1" applyAlignment="1">
      <alignment horizontal="right"/>
    </xf>
    <xf numFmtId="173" fontId="3" fillId="33" borderId="0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 indent="1"/>
    </xf>
    <xf numFmtId="168" fontId="3" fillId="0" borderId="0" xfId="0" applyNumberFormat="1" applyFont="1" applyFill="1" applyBorder="1" applyAlignment="1">
      <alignment horizontal="right" indent="1"/>
    </xf>
    <xf numFmtId="168" fontId="5" fillId="33" borderId="18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indent="1"/>
    </xf>
    <xf numFmtId="4" fontId="2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173" fontId="5" fillId="34" borderId="12" xfId="0" applyNumberFormat="1" applyFont="1" applyFill="1" applyBorder="1" applyAlignment="1">
      <alignment horizontal="center" vertical="center" wrapText="1"/>
    </xf>
    <xf numFmtId="173" fontId="5" fillId="34" borderId="25" xfId="0" applyNumberFormat="1" applyFont="1" applyFill="1" applyBorder="1" applyAlignment="1">
      <alignment horizontal="center" vertical="center" wrapText="1"/>
    </xf>
    <xf numFmtId="173" fontId="5" fillId="34" borderId="18" xfId="0" applyNumberFormat="1" applyFont="1" applyFill="1" applyBorder="1" applyAlignment="1">
      <alignment horizontal="right" vertical="center" wrapText="1"/>
    </xf>
    <xf numFmtId="173" fontId="3" fillId="34" borderId="10" xfId="0" applyNumberFormat="1" applyFont="1" applyFill="1" applyBorder="1" applyAlignment="1">
      <alignment horizontal="right"/>
    </xf>
    <xf numFmtId="173" fontId="2" fillId="34" borderId="10" xfId="0" applyNumberFormat="1" applyFont="1" applyFill="1" applyBorder="1" applyAlignment="1">
      <alignment horizontal="right"/>
    </xf>
    <xf numFmtId="168" fontId="3" fillId="34" borderId="10" xfId="0" applyNumberFormat="1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right"/>
    </xf>
    <xf numFmtId="173" fontId="2" fillId="34" borderId="10" xfId="0" applyNumberFormat="1" applyFont="1" applyFill="1" applyBorder="1" applyAlignment="1">
      <alignment horizontal="right"/>
    </xf>
    <xf numFmtId="173" fontId="5" fillId="34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left" wrapText="1"/>
    </xf>
    <xf numFmtId="4" fontId="2" fillId="0" borderId="26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justify"/>
    </xf>
    <xf numFmtId="4" fontId="26" fillId="33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Alignment="1">
      <alignment/>
    </xf>
    <xf numFmtId="4" fontId="23" fillId="0" borderId="27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2" fillId="35" borderId="21" xfId="0" applyNumberFormat="1" applyFont="1" applyFill="1" applyBorder="1" applyAlignment="1">
      <alignment/>
    </xf>
    <xf numFmtId="0" fontId="3" fillId="36" borderId="10" xfId="0" applyFont="1" applyFill="1" applyBorder="1" applyAlignment="1">
      <alignment vertical="top" wrapText="1"/>
    </xf>
    <xf numFmtId="4" fontId="27" fillId="0" borderId="22" xfId="0" applyNumberFormat="1" applyFont="1" applyBorder="1" applyAlignment="1">
      <alignment horizontal="right" vertical="center" wrapText="1"/>
    </xf>
    <xf numFmtId="4" fontId="28" fillId="0" borderId="27" xfId="0" applyNumberFormat="1" applyFont="1" applyBorder="1" applyAlignment="1">
      <alignment horizontal="right" vertical="center" wrapText="1"/>
    </xf>
    <xf numFmtId="4" fontId="2" fillId="0" borderId="22" xfId="0" applyNumberFormat="1" applyFont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wrapText="1"/>
    </xf>
    <xf numFmtId="4" fontId="3" fillId="0" borderId="27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wrapText="1"/>
    </xf>
    <xf numFmtId="4" fontId="2" fillId="0" borderId="21" xfId="0" applyNumberFormat="1" applyFont="1" applyFill="1" applyBorder="1" applyAlignment="1">
      <alignment wrapText="1"/>
    </xf>
    <xf numFmtId="4" fontId="2" fillId="0" borderId="26" xfId="0" applyNumberFormat="1" applyFont="1" applyFill="1" applyBorder="1" applyAlignment="1">
      <alignment wrapText="1"/>
    </xf>
    <xf numFmtId="4" fontId="2" fillId="0" borderId="2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4" fontId="20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Border="1" applyAlignment="1">
      <alignment horizontal="center"/>
    </xf>
    <xf numFmtId="4" fontId="14" fillId="0" borderId="22" xfId="0" applyNumberFormat="1" applyFont="1" applyBorder="1" applyAlignment="1">
      <alignment horizontal="right" vertical="center" wrapText="1"/>
    </xf>
    <xf numFmtId="168" fontId="14" fillId="0" borderId="2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2" fillId="0" borderId="27" xfId="0" applyNumberFormat="1" applyFont="1" applyBorder="1" applyAlignment="1">
      <alignment wrapText="1"/>
    </xf>
    <xf numFmtId="4" fontId="3" fillId="13" borderId="10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 horizontal="right" indent="1"/>
    </xf>
    <xf numFmtId="173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left" wrapText="1"/>
    </xf>
    <xf numFmtId="4" fontId="2" fillId="36" borderId="1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4" fontId="12" fillId="33" borderId="29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4" fontId="29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wrapText="1"/>
    </xf>
    <xf numFmtId="4" fontId="25" fillId="0" borderId="30" xfId="0" applyNumberFormat="1" applyFont="1" applyFill="1" applyBorder="1" applyAlignment="1">
      <alignment wrapText="1"/>
    </xf>
    <xf numFmtId="4" fontId="2" fillId="0" borderId="31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horizontal="right" wrapText="1"/>
    </xf>
    <xf numFmtId="4" fontId="2" fillId="36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/>
    </xf>
    <xf numFmtId="4" fontId="11" fillId="33" borderId="29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right"/>
    </xf>
    <xf numFmtId="4" fontId="15" fillId="0" borderId="10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27" fillId="0" borderId="34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wrapText="1"/>
    </xf>
    <xf numFmtId="175" fontId="2" fillId="0" borderId="35" xfId="0" applyNumberFormat="1" applyFont="1" applyBorder="1" applyAlignment="1">
      <alignment horizontal="right" wrapText="1"/>
    </xf>
    <xf numFmtId="4" fontId="2" fillId="0" borderId="36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" fontId="30" fillId="0" borderId="27" xfId="0" applyNumberFormat="1" applyFont="1" applyBorder="1" applyAlignment="1">
      <alignment horizontal="right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4" fontId="15" fillId="0" borderId="34" xfId="0" applyNumberFormat="1" applyFont="1" applyBorder="1" applyAlignment="1">
      <alignment horizontal="right" vertical="center" wrapText="1"/>
    </xf>
    <xf numFmtId="4" fontId="14" fillId="0" borderId="22" xfId="53" applyNumberFormat="1" applyFont="1" applyBorder="1" applyAlignment="1">
      <alignment horizontal="right" vertical="center" wrapText="1"/>
      <protection/>
    </xf>
    <xf numFmtId="4" fontId="21" fillId="0" borderId="0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Alignment="1">
      <alignment horizontal="right" vertical="center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33" borderId="0" xfId="0" applyFont="1" applyFill="1" applyAlignment="1">
      <alignment horizontal="left"/>
    </xf>
    <xf numFmtId="0" fontId="8" fillId="33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34"/>
  <sheetViews>
    <sheetView showZeros="0" view="pageBreakPreview" zoomScale="60" zoomScaleNormal="70" workbookViewId="0" topLeftCell="A1">
      <pane xSplit="1" ySplit="15" topLeftCell="B4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W53" sqref="W53"/>
    </sheetView>
  </sheetViews>
  <sheetFormatPr defaultColWidth="9.00390625" defaultRowHeight="12.75"/>
  <cols>
    <col min="1" max="1" width="35.875" style="51" customWidth="1"/>
    <col min="2" max="2" width="57.75390625" style="51" customWidth="1"/>
    <col min="3" max="4" width="18.625" style="51" hidden="1" customWidth="1"/>
    <col min="5" max="5" width="19.25390625" style="51" customWidth="1"/>
    <col min="6" max="6" width="18.00390625" style="51" hidden="1" customWidth="1"/>
    <col min="7" max="7" width="19.75390625" style="51" hidden="1" customWidth="1"/>
    <col min="8" max="8" width="18.25390625" style="51" hidden="1" customWidth="1"/>
    <col min="9" max="10" width="16.00390625" style="51" hidden="1" customWidth="1"/>
    <col min="11" max="11" width="17.00390625" style="51" hidden="1" customWidth="1"/>
    <col min="12" max="12" width="15.75390625" style="51" hidden="1" customWidth="1"/>
    <col min="13" max="13" width="17.75390625" style="51" hidden="1" customWidth="1"/>
    <col min="14" max="14" width="14.375" style="51" hidden="1" customWidth="1"/>
    <col min="15" max="15" width="18.00390625" style="51" hidden="1" customWidth="1"/>
    <col min="16" max="16" width="0.2421875" style="51" customWidth="1"/>
    <col min="17" max="17" width="9.125" style="51" customWidth="1"/>
    <col min="18" max="16384" width="9.125" style="51" customWidth="1"/>
  </cols>
  <sheetData>
    <row r="1" spans="2:7" ht="21" customHeight="1">
      <c r="B1" s="320" t="s">
        <v>144</v>
      </c>
      <c r="C1" s="320"/>
      <c r="D1" s="320"/>
      <c r="E1" s="320"/>
      <c r="G1" s="50"/>
    </row>
    <row r="2" spans="2:7" ht="15" customHeight="1">
      <c r="B2" s="320" t="s">
        <v>212</v>
      </c>
      <c r="C2" s="320"/>
      <c r="D2" s="320"/>
      <c r="E2" s="320"/>
      <c r="G2" s="50"/>
    </row>
    <row r="3" spans="2:5" ht="17.25" customHeight="1">
      <c r="B3" s="320" t="s">
        <v>213</v>
      </c>
      <c r="C3" s="320"/>
      <c r="D3" s="320"/>
      <c r="E3" s="320"/>
    </row>
    <row r="4" spans="2:5" ht="15" customHeight="1">
      <c r="B4" s="320" t="s">
        <v>302</v>
      </c>
      <c r="C4" s="320"/>
      <c r="D4" s="320"/>
      <c r="E4" s="320"/>
    </row>
    <row r="5" spans="2:6" ht="20.25" customHeight="1">
      <c r="B5" s="49"/>
      <c r="C5" s="49"/>
      <c r="D5" s="49"/>
      <c r="E5" s="49"/>
      <c r="F5" s="49"/>
    </row>
    <row r="6" spans="2:6" ht="15.75" customHeight="1">
      <c r="B6" s="320" t="s">
        <v>144</v>
      </c>
      <c r="C6" s="320"/>
      <c r="D6" s="320"/>
      <c r="E6" s="320"/>
      <c r="F6" s="49"/>
    </row>
    <row r="7" spans="2:6" ht="20.25" customHeight="1">
      <c r="B7" s="320" t="s">
        <v>212</v>
      </c>
      <c r="C7" s="320"/>
      <c r="D7" s="320"/>
      <c r="E7" s="320"/>
      <c r="F7" s="49"/>
    </row>
    <row r="8" spans="2:6" ht="20.25" customHeight="1">
      <c r="B8" s="320" t="s">
        <v>213</v>
      </c>
      <c r="C8" s="320"/>
      <c r="D8" s="320"/>
      <c r="E8" s="320"/>
      <c r="F8" s="49"/>
    </row>
    <row r="9" spans="2:6" ht="20.25" customHeight="1">
      <c r="B9" s="320" t="s">
        <v>303</v>
      </c>
      <c r="C9" s="320"/>
      <c r="D9" s="320"/>
      <c r="E9" s="320"/>
      <c r="F9" s="49"/>
    </row>
    <row r="10" spans="2:6" ht="20.25" customHeight="1">
      <c r="B10" s="49"/>
      <c r="C10" s="49"/>
      <c r="D10" s="49"/>
      <c r="E10" s="49"/>
      <c r="F10" s="49"/>
    </row>
    <row r="11" spans="2:6" ht="20.25" customHeight="1">
      <c r="B11" s="49"/>
      <c r="C11" s="49"/>
      <c r="D11" s="49"/>
      <c r="E11" s="49"/>
      <c r="F11" s="49"/>
    </row>
    <row r="12" spans="1:5" ht="29.25" customHeight="1">
      <c r="A12" s="319" t="s">
        <v>304</v>
      </c>
      <c r="B12" s="319"/>
      <c r="C12" s="319"/>
      <c r="D12" s="319"/>
      <c r="E12" s="319"/>
    </row>
    <row r="13" spans="1:15" ht="19.5" thickBot="1">
      <c r="A13" s="54"/>
      <c r="C13" s="57" t="s">
        <v>118</v>
      </c>
      <c r="D13" s="57"/>
      <c r="E13" s="115" t="s">
        <v>145</v>
      </c>
      <c r="F13" s="57"/>
      <c r="G13" s="57"/>
      <c r="H13" s="57"/>
      <c r="I13" s="57"/>
      <c r="J13" s="57"/>
      <c r="K13" s="57"/>
      <c r="L13" s="57"/>
      <c r="M13" s="58"/>
      <c r="N13" s="58"/>
      <c r="O13" s="57"/>
    </row>
    <row r="14" spans="1:15" ht="53.25" customHeight="1" thickBot="1">
      <c r="A14" s="325" t="s">
        <v>9</v>
      </c>
      <c r="B14" s="326" t="s">
        <v>83</v>
      </c>
      <c r="C14" s="325" t="s">
        <v>305</v>
      </c>
      <c r="D14" s="324" t="s">
        <v>306</v>
      </c>
      <c r="E14" s="324"/>
      <c r="F14" s="321" t="s">
        <v>199</v>
      </c>
      <c r="G14" s="254" t="s">
        <v>272</v>
      </c>
      <c r="H14" s="255" t="s">
        <v>289</v>
      </c>
      <c r="I14" s="255" t="s">
        <v>292</v>
      </c>
      <c r="J14" s="255" t="s">
        <v>292</v>
      </c>
      <c r="K14" s="98" t="s">
        <v>317</v>
      </c>
      <c r="L14" s="98" t="s">
        <v>317</v>
      </c>
      <c r="M14" s="98"/>
      <c r="N14" s="98"/>
      <c r="O14" s="100"/>
    </row>
    <row r="15" spans="1:15" ht="26.25" customHeight="1" thickBot="1">
      <c r="A15" s="325"/>
      <c r="B15" s="326"/>
      <c r="C15" s="325"/>
      <c r="D15" s="324"/>
      <c r="E15" s="324"/>
      <c r="F15" s="322"/>
      <c r="G15" s="61"/>
      <c r="H15" s="60"/>
      <c r="I15" s="61"/>
      <c r="J15" s="61"/>
      <c r="K15" s="61"/>
      <c r="L15" s="61"/>
      <c r="M15" s="61"/>
      <c r="N15" s="60"/>
      <c r="O15" s="60"/>
    </row>
    <row r="16" spans="1:15" ht="18.75" customHeight="1">
      <c r="A16" s="103" t="s">
        <v>84</v>
      </c>
      <c r="B16" s="120" t="s">
        <v>85</v>
      </c>
      <c r="C16" s="84"/>
      <c r="D16" s="108" t="s">
        <v>199</v>
      </c>
      <c r="E16" s="84"/>
      <c r="F16" s="62"/>
      <c r="G16" s="63"/>
      <c r="H16" s="64"/>
      <c r="I16" s="64"/>
      <c r="J16" s="64"/>
      <c r="K16" s="64"/>
      <c r="L16" s="64"/>
      <c r="M16" s="64"/>
      <c r="N16" s="64"/>
      <c r="O16" s="64"/>
    </row>
    <row r="17" spans="1:15" s="69" customFormat="1" ht="19.5" customHeight="1">
      <c r="A17" s="70"/>
      <c r="B17" s="121" t="s">
        <v>92</v>
      </c>
      <c r="C17" s="66">
        <f aca="true" t="shared" si="0" ref="C17:O17">C18+C20+C22+C27+C31</f>
        <v>5924771.5</v>
      </c>
      <c r="D17" s="72">
        <f aca="true" t="shared" si="1" ref="D17:D31">F17</f>
        <v>0</v>
      </c>
      <c r="E17" s="66">
        <f>E18+E20+E22+E27+E31</f>
        <v>5924771.5</v>
      </c>
      <c r="F17" s="73">
        <f>SUM(G17:O17)</f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 t="shared" si="0"/>
        <v>0</v>
      </c>
      <c r="O17" s="66">
        <f t="shared" si="0"/>
        <v>0</v>
      </c>
    </row>
    <row r="18" spans="1:15" s="69" customFormat="1" ht="18.75">
      <c r="A18" s="70" t="s">
        <v>256</v>
      </c>
      <c r="B18" s="116" t="s">
        <v>94</v>
      </c>
      <c r="C18" s="66">
        <f>C19</f>
        <v>3100000</v>
      </c>
      <c r="D18" s="72">
        <f t="shared" si="1"/>
        <v>0</v>
      </c>
      <c r="E18" s="66">
        <f>E19</f>
        <v>3100000</v>
      </c>
      <c r="F18" s="73">
        <f>SUM(G18:O18)</f>
        <v>0</v>
      </c>
      <c r="G18" s="66">
        <f aca="true" t="shared" si="2" ref="G18:O18">G19</f>
        <v>0</v>
      </c>
      <c r="H18" s="66">
        <f t="shared" si="2"/>
        <v>0</v>
      </c>
      <c r="I18" s="66">
        <f t="shared" si="2"/>
        <v>0</v>
      </c>
      <c r="J18" s="66">
        <f t="shared" si="2"/>
        <v>0</v>
      </c>
      <c r="K18" s="66">
        <f t="shared" si="2"/>
        <v>0</v>
      </c>
      <c r="L18" s="66">
        <f t="shared" si="2"/>
        <v>0</v>
      </c>
      <c r="M18" s="66">
        <f t="shared" si="2"/>
        <v>0</v>
      </c>
      <c r="N18" s="66">
        <f t="shared" si="2"/>
        <v>0</v>
      </c>
      <c r="O18" s="66">
        <f t="shared" si="2"/>
        <v>0</v>
      </c>
    </row>
    <row r="19" spans="1:15" s="69" customFormat="1" ht="18.75">
      <c r="A19" s="71" t="s">
        <v>223</v>
      </c>
      <c r="B19" s="113" t="s">
        <v>175</v>
      </c>
      <c r="C19" s="72">
        <v>3100000</v>
      </c>
      <c r="D19" s="72">
        <f t="shared" si="1"/>
        <v>0</v>
      </c>
      <c r="E19" s="72">
        <f>C19+F19</f>
        <v>3100000</v>
      </c>
      <c r="F19" s="73">
        <f>SUM(G19:O19)</f>
        <v>0</v>
      </c>
      <c r="G19" s="72"/>
      <c r="H19" s="72"/>
      <c r="I19" s="72"/>
      <c r="J19" s="72"/>
      <c r="K19" s="72"/>
      <c r="L19" s="72"/>
      <c r="M19" s="72"/>
      <c r="N19" s="72"/>
      <c r="O19" s="72"/>
    </row>
    <row r="20" spans="1:15" s="69" customFormat="1" ht="37.5">
      <c r="A20" s="70" t="s">
        <v>111</v>
      </c>
      <c r="B20" s="116" t="s">
        <v>96</v>
      </c>
      <c r="C20" s="66">
        <f>C21</f>
        <v>71271.5</v>
      </c>
      <c r="D20" s="72">
        <f t="shared" si="1"/>
        <v>0</v>
      </c>
      <c r="E20" s="66">
        <f>C20+F20</f>
        <v>71271.5</v>
      </c>
      <c r="F20" s="73">
        <f>SUM(G20:O20)</f>
        <v>0</v>
      </c>
      <c r="G20" s="66">
        <f>G21</f>
        <v>0</v>
      </c>
      <c r="H20" s="66">
        <f>H21</f>
        <v>0</v>
      </c>
      <c r="I20" s="66">
        <f>I21</f>
        <v>0</v>
      </c>
      <c r="J20" s="66">
        <f aca="true" t="shared" si="3" ref="J20:O20">J21</f>
        <v>0</v>
      </c>
      <c r="K20" s="66">
        <f t="shared" si="3"/>
        <v>0</v>
      </c>
      <c r="L20" s="66">
        <f t="shared" si="3"/>
        <v>0</v>
      </c>
      <c r="M20" s="66">
        <f t="shared" si="3"/>
        <v>0</v>
      </c>
      <c r="N20" s="66">
        <f t="shared" si="3"/>
        <v>0</v>
      </c>
      <c r="O20" s="66">
        <f t="shared" si="3"/>
        <v>0</v>
      </c>
    </row>
    <row r="21" spans="1:15" s="69" customFormat="1" ht="38.25" customHeight="1">
      <c r="A21" s="71" t="s">
        <v>224</v>
      </c>
      <c r="B21" s="135" t="s">
        <v>262</v>
      </c>
      <c r="C21" s="72">
        <v>71271.5</v>
      </c>
      <c r="D21" s="72">
        <f t="shared" si="1"/>
        <v>0</v>
      </c>
      <c r="E21" s="72">
        <f>C21+F21</f>
        <v>71271.5</v>
      </c>
      <c r="F21" s="73">
        <f>SUM(G21:O21)</f>
        <v>0</v>
      </c>
      <c r="G21" s="72"/>
      <c r="H21" s="72"/>
      <c r="I21" s="72"/>
      <c r="J21" s="72"/>
      <c r="K21" s="72"/>
      <c r="L21" s="72"/>
      <c r="M21" s="72"/>
      <c r="N21" s="72"/>
      <c r="O21" s="72"/>
    </row>
    <row r="22" spans="1:15" s="69" customFormat="1" ht="18.75">
      <c r="A22" s="70" t="s">
        <v>242</v>
      </c>
      <c r="B22" s="116" t="s">
        <v>12</v>
      </c>
      <c r="C22" s="66">
        <f>C23+C24+C25+C26</f>
        <v>1590000</v>
      </c>
      <c r="D22" s="72">
        <f t="shared" si="1"/>
        <v>0</v>
      </c>
      <c r="E22" s="66">
        <f>E23+E24+E25+E26</f>
        <v>1590000</v>
      </c>
      <c r="F22" s="73">
        <f aca="true" t="shared" si="4" ref="F22:F92">SUM(G22:O22)</f>
        <v>0</v>
      </c>
      <c r="G22" s="66">
        <f aca="true" t="shared" si="5" ref="G22:O22">G23+G24+G25+G26</f>
        <v>0</v>
      </c>
      <c r="H22" s="66">
        <f t="shared" si="5"/>
        <v>0</v>
      </c>
      <c r="I22" s="66">
        <f t="shared" si="5"/>
        <v>0</v>
      </c>
      <c r="J22" s="66">
        <f t="shared" si="5"/>
        <v>0</v>
      </c>
      <c r="K22" s="66">
        <f t="shared" si="5"/>
        <v>0</v>
      </c>
      <c r="L22" s="66">
        <f t="shared" si="5"/>
        <v>0</v>
      </c>
      <c r="M22" s="66">
        <f t="shared" si="5"/>
        <v>0</v>
      </c>
      <c r="N22" s="66">
        <f t="shared" si="5"/>
        <v>0</v>
      </c>
      <c r="O22" s="66">
        <f t="shared" si="5"/>
        <v>0</v>
      </c>
    </row>
    <row r="23" spans="1:15" s="69" customFormat="1" ht="38.25" customHeight="1">
      <c r="A23" s="71" t="s">
        <v>243</v>
      </c>
      <c r="B23" s="113" t="s">
        <v>263</v>
      </c>
      <c r="C23" s="72">
        <v>920000</v>
      </c>
      <c r="D23" s="72">
        <f t="shared" si="1"/>
        <v>0</v>
      </c>
      <c r="E23" s="72">
        <f>C23+F23</f>
        <v>920000</v>
      </c>
      <c r="F23" s="73">
        <f t="shared" si="4"/>
        <v>0</v>
      </c>
      <c r="G23" s="72"/>
      <c r="H23" s="72"/>
      <c r="I23" s="72"/>
      <c r="J23" s="72"/>
      <c r="K23" s="72"/>
      <c r="L23" s="72"/>
      <c r="M23" s="72"/>
      <c r="N23" s="72"/>
      <c r="O23" s="72"/>
    </row>
    <row r="24" spans="1:15" s="69" customFormat="1" ht="38.25" customHeight="1">
      <c r="A24" s="71" t="s">
        <v>225</v>
      </c>
      <c r="B24" s="113" t="s">
        <v>98</v>
      </c>
      <c r="C24" s="72">
        <v>608000</v>
      </c>
      <c r="D24" s="72">
        <f t="shared" si="1"/>
        <v>0</v>
      </c>
      <c r="E24" s="72">
        <f>C24+F24</f>
        <v>608000</v>
      </c>
      <c r="F24" s="73">
        <f>SUM(G24:O24)</f>
        <v>0</v>
      </c>
      <c r="G24" s="72"/>
      <c r="H24" s="72"/>
      <c r="I24" s="72"/>
      <c r="J24" s="72"/>
      <c r="K24" s="72"/>
      <c r="L24" s="72"/>
      <c r="M24" s="72"/>
      <c r="N24" s="72"/>
      <c r="O24" s="72"/>
    </row>
    <row r="25" spans="1:15" s="76" customFormat="1" ht="18.75">
      <c r="A25" s="75" t="s">
        <v>226</v>
      </c>
      <c r="B25" s="113" t="s">
        <v>15</v>
      </c>
      <c r="C25" s="72">
        <v>49000</v>
      </c>
      <c r="D25" s="72">
        <f t="shared" si="1"/>
        <v>0</v>
      </c>
      <c r="E25" s="72">
        <f>C25+F25</f>
        <v>49000</v>
      </c>
      <c r="F25" s="73">
        <f t="shared" si="4"/>
        <v>0</v>
      </c>
      <c r="G25" s="75"/>
      <c r="H25" s="75"/>
      <c r="I25" s="75"/>
      <c r="J25" s="75"/>
      <c r="K25" s="75"/>
      <c r="L25" s="75"/>
      <c r="M25" s="75"/>
      <c r="N25" s="75"/>
      <c r="O25" s="75"/>
    </row>
    <row r="26" spans="1:15" s="76" customFormat="1" ht="37.5">
      <c r="A26" s="75" t="s">
        <v>227</v>
      </c>
      <c r="B26" s="113" t="s">
        <v>264</v>
      </c>
      <c r="C26" s="72">
        <v>13000</v>
      </c>
      <c r="D26" s="72">
        <f t="shared" si="1"/>
        <v>0</v>
      </c>
      <c r="E26" s="72">
        <f>C26+F26</f>
        <v>13000</v>
      </c>
      <c r="F26" s="73">
        <f t="shared" si="4"/>
        <v>0</v>
      </c>
      <c r="G26" s="75"/>
      <c r="H26" s="75"/>
      <c r="I26" s="75"/>
      <c r="J26" s="75"/>
      <c r="K26" s="75"/>
      <c r="L26" s="75"/>
      <c r="M26" s="75"/>
      <c r="N26" s="75"/>
      <c r="O26" s="75"/>
    </row>
    <row r="27" spans="1:15" s="69" customFormat="1" ht="18.75">
      <c r="A27" s="70" t="s">
        <v>240</v>
      </c>
      <c r="B27" s="116" t="s">
        <v>99</v>
      </c>
      <c r="C27" s="66">
        <f aca="true" t="shared" si="6" ref="C27:O27">C28+C30+C29</f>
        <v>1110000</v>
      </c>
      <c r="D27" s="72">
        <f t="shared" si="1"/>
        <v>0</v>
      </c>
      <c r="E27" s="66">
        <f t="shared" si="6"/>
        <v>1110000</v>
      </c>
      <c r="F27" s="73">
        <f t="shared" si="4"/>
        <v>0</v>
      </c>
      <c r="G27" s="66">
        <f t="shared" si="6"/>
        <v>0</v>
      </c>
      <c r="H27" s="66">
        <f t="shared" si="6"/>
        <v>0</v>
      </c>
      <c r="I27" s="66">
        <f t="shared" si="6"/>
        <v>0</v>
      </c>
      <c r="J27" s="66">
        <f t="shared" si="6"/>
        <v>0</v>
      </c>
      <c r="K27" s="66">
        <f t="shared" si="6"/>
        <v>0</v>
      </c>
      <c r="L27" s="66">
        <f t="shared" si="6"/>
        <v>0</v>
      </c>
      <c r="M27" s="66">
        <f t="shared" si="6"/>
        <v>0</v>
      </c>
      <c r="N27" s="66">
        <f t="shared" si="6"/>
        <v>0</v>
      </c>
      <c r="O27" s="66">
        <f t="shared" si="6"/>
        <v>0</v>
      </c>
    </row>
    <row r="28" spans="1:15" s="69" customFormat="1" ht="77.25" customHeight="1">
      <c r="A28" s="71" t="s">
        <v>228</v>
      </c>
      <c r="B28" s="135" t="s">
        <v>147</v>
      </c>
      <c r="C28" s="72">
        <v>110000</v>
      </c>
      <c r="D28" s="72">
        <f t="shared" si="1"/>
        <v>0</v>
      </c>
      <c r="E28" s="72">
        <f>C28+F28</f>
        <v>110000</v>
      </c>
      <c r="F28" s="73">
        <f t="shared" si="4"/>
        <v>0</v>
      </c>
      <c r="G28" s="72"/>
      <c r="H28" s="72"/>
      <c r="I28" s="72"/>
      <c r="J28" s="72"/>
      <c r="K28" s="72"/>
      <c r="L28" s="72"/>
      <c r="M28" s="72"/>
      <c r="N28" s="72"/>
      <c r="O28" s="72"/>
    </row>
    <row r="29" spans="1:15" s="69" customFormat="1" ht="18.75">
      <c r="A29" s="71" t="s">
        <v>229</v>
      </c>
      <c r="B29" s="113" t="s">
        <v>18</v>
      </c>
      <c r="C29" s="72">
        <v>540000</v>
      </c>
      <c r="D29" s="72">
        <f t="shared" si="1"/>
        <v>0</v>
      </c>
      <c r="E29" s="72">
        <f>C29+F29</f>
        <v>540000</v>
      </c>
      <c r="F29" s="73">
        <f t="shared" si="4"/>
        <v>0</v>
      </c>
      <c r="G29" s="72"/>
      <c r="H29" s="72"/>
      <c r="I29" s="72"/>
      <c r="J29" s="72"/>
      <c r="K29" s="72"/>
      <c r="L29" s="72"/>
      <c r="M29" s="72"/>
      <c r="N29" s="72"/>
      <c r="O29" s="72"/>
    </row>
    <row r="30" spans="1:15" s="69" customFormat="1" ht="18.75">
      <c r="A30" s="71" t="s">
        <v>241</v>
      </c>
      <c r="B30" s="113" t="s">
        <v>214</v>
      </c>
      <c r="C30" s="72">
        <v>460000</v>
      </c>
      <c r="D30" s="72">
        <f t="shared" si="1"/>
        <v>0</v>
      </c>
      <c r="E30" s="72">
        <f>C30+F30</f>
        <v>460000</v>
      </c>
      <c r="F30" s="73">
        <f t="shared" si="4"/>
        <v>0</v>
      </c>
      <c r="G30" s="72"/>
      <c r="H30" s="72"/>
      <c r="I30" s="72"/>
      <c r="J30" s="72"/>
      <c r="K30" s="72"/>
      <c r="L30" s="72"/>
      <c r="M30" s="72"/>
      <c r="N30" s="72"/>
      <c r="O30" s="72"/>
    </row>
    <row r="31" spans="1:15" s="81" customFormat="1" ht="18.75">
      <c r="A31" s="78" t="s">
        <v>238</v>
      </c>
      <c r="B31" s="116" t="s">
        <v>101</v>
      </c>
      <c r="C31" s="66">
        <v>53500</v>
      </c>
      <c r="D31" s="72">
        <f t="shared" si="1"/>
        <v>0</v>
      </c>
      <c r="E31" s="66">
        <f>C31+F31</f>
        <v>53500</v>
      </c>
      <c r="F31" s="73">
        <f t="shared" si="4"/>
        <v>0</v>
      </c>
      <c r="G31" s="77"/>
      <c r="H31" s="77"/>
      <c r="I31" s="77"/>
      <c r="J31" s="77"/>
      <c r="K31" s="77"/>
      <c r="L31" s="77"/>
      <c r="M31" s="77"/>
      <c r="N31" s="77"/>
      <c r="O31" s="77"/>
    </row>
    <row r="32" spans="1:16" s="69" customFormat="1" ht="18.75">
      <c r="A32" s="70"/>
      <c r="B32" s="116" t="s">
        <v>102</v>
      </c>
      <c r="C32" s="66">
        <f aca="true" t="shared" si="7" ref="C32:O32">C33+C39+C40+C41+C47+C48+C49</f>
        <v>1146965.53</v>
      </c>
      <c r="D32" s="66">
        <f t="shared" si="7"/>
        <v>0</v>
      </c>
      <c r="E32" s="66">
        <f t="shared" si="7"/>
        <v>1146965.53</v>
      </c>
      <c r="F32" s="66">
        <f t="shared" si="7"/>
        <v>0</v>
      </c>
      <c r="G32" s="66">
        <f t="shared" si="7"/>
        <v>0</v>
      </c>
      <c r="H32" s="66">
        <f t="shared" si="7"/>
        <v>0</v>
      </c>
      <c r="I32" s="66">
        <f t="shared" si="7"/>
        <v>0</v>
      </c>
      <c r="J32" s="66">
        <f t="shared" si="7"/>
        <v>0</v>
      </c>
      <c r="K32" s="66">
        <f t="shared" si="7"/>
        <v>0</v>
      </c>
      <c r="L32" s="66">
        <f t="shared" si="7"/>
        <v>0</v>
      </c>
      <c r="M32" s="66">
        <f t="shared" si="7"/>
        <v>0</v>
      </c>
      <c r="N32" s="66">
        <f t="shared" si="7"/>
        <v>0</v>
      </c>
      <c r="O32" s="66">
        <f t="shared" si="7"/>
        <v>0</v>
      </c>
      <c r="P32" s="66" t="e">
        <f>P33+P39+P40+P41+P47+P48+#REF!</f>
        <v>#REF!</v>
      </c>
    </row>
    <row r="33" spans="1:15" s="69" customFormat="1" ht="56.25" customHeight="1">
      <c r="A33" s="70" t="s">
        <v>239</v>
      </c>
      <c r="B33" s="116" t="s">
        <v>114</v>
      </c>
      <c r="C33" s="66">
        <f aca="true" t="shared" si="8" ref="C33:O33">C34+C37+C38</f>
        <v>650950.2</v>
      </c>
      <c r="D33" s="72">
        <f aca="true" t="shared" si="9" ref="D33:D49">F33</f>
        <v>0</v>
      </c>
      <c r="E33" s="66">
        <f t="shared" si="8"/>
        <v>650950.2</v>
      </c>
      <c r="F33" s="66">
        <f t="shared" si="8"/>
        <v>0</v>
      </c>
      <c r="G33" s="66">
        <f t="shared" si="8"/>
        <v>0</v>
      </c>
      <c r="H33" s="66">
        <f t="shared" si="8"/>
        <v>0</v>
      </c>
      <c r="I33" s="66">
        <f t="shared" si="8"/>
        <v>0</v>
      </c>
      <c r="J33" s="66">
        <f t="shared" si="8"/>
        <v>0</v>
      </c>
      <c r="K33" s="66">
        <f t="shared" si="8"/>
        <v>0</v>
      </c>
      <c r="L33" s="66">
        <f t="shared" si="8"/>
        <v>0</v>
      </c>
      <c r="M33" s="66">
        <f t="shared" si="8"/>
        <v>0</v>
      </c>
      <c r="N33" s="66">
        <f t="shared" si="8"/>
        <v>0</v>
      </c>
      <c r="O33" s="66">
        <f t="shared" si="8"/>
        <v>0</v>
      </c>
    </row>
    <row r="34" spans="1:15" s="69" customFormat="1" ht="137.25" customHeight="1">
      <c r="A34" s="71" t="s">
        <v>109</v>
      </c>
      <c r="B34" s="139" t="s">
        <v>265</v>
      </c>
      <c r="C34" s="72">
        <f>C35+C36</f>
        <v>614000</v>
      </c>
      <c r="D34" s="72">
        <f t="shared" si="9"/>
        <v>0</v>
      </c>
      <c r="E34" s="72">
        <f>E35+E36</f>
        <v>614000</v>
      </c>
      <c r="F34" s="73">
        <f t="shared" si="4"/>
        <v>0</v>
      </c>
      <c r="G34" s="72">
        <f>G35+G36</f>
        <v>0</v>
      </c>
      <c r="H34" s="72">
        <f>H35+H36</f>
        <v>0</v>
      </c>
      <c r="I34" s="72">
        <f>I35+I36</f>
        <v>0</v>
      </c>
      <c r="J34" s="72">
        <f>J35+J36</f>
        <v>0</v>
      </c>
      <c r="K34" s="72"/>
      <c r="L34" s="72">
        <f>L35+L36</f>
        <v>0</v>
      </c>
      <c r="M34" s="72">
        <f>M35++M36</f>
        <v>0</v>
      </c>
      <c r="N34" s="72">
        <f>N35+N36</f>
        <v>0</v>
      </c>
      <c r="O34" s="72">
        <f>O35+O36</f>
        <v>0</v>
      </c>
    </row>
    <row r="35" spans="1:15" s="69" customFormat="1" ht="131.25">
      <c r="A35" s="71" t="s">
        <v>230</v>
      </c>
      <c r="B35" s="113" t="s">
        <v>142</v>
      </c>
      <c r="C35" s="137">
        <v>600000</v>
      </c>
      <c r="D35" s="72">
        <f t="shared" si="9"/>
        <v>0</v>
      </c>
      <c r="E35" s="72">
        <f>C35+F35</f>
        <v>600000</v>
      </c>
      <c r="F35" s="73">
        <f t="shared" si="4"/>
        <v>0</v>
      </c>
      <c r="G35" s="72"/>
      <c r="H35" s="72"/>
      <c r="I35" s="72"/>
      <c r="J35" s="72"/>
      <c r="K35" s="72"/>
      <c r="L35" s="72"/>
      <c r="M35" s="72"/>
      <c r="N35" s="72"/>
      <c r="O35" s="72"/>
    </row>
    <row r="36" spans="1:15" s="69" customFormat="1" ht="129.75" customHeight="1">
      <c r="A36" s="71" t="s">
        <v>231</v>
      </c>
      <c r="B36" s="135" t="s">
        <v>266</v>
      </c>
      <c r="C36" s="72">
        <v>14000</v>
      </c>
      <c r="D36" s="72">
        <f t="shared" si="9"/>
        <v>0</v>
      </c>
      <c r="E36" s="72">
        <f>C36+F36</f>
        <v>14000</v>
      </c>
      <c r="F36" s="73">
        <f t="shared" si="4"/>
        <v>0</v>
      </c>
      <c r="G36" s="72"/>
      <c r="H36" s="72"/>
      <c r="I36" s="72"/>
      <c r="J36" s="72"/>
      <c r="K36" s="72"/>
      <c r="L36" s="72"/>
      <c r="M36" s="72"/>
      <c r="N36" s="72"/>
      <c r="O36" s="72"/>
    </row>
    <row r="37" spans="1:15" s="69" customFormat="1" ht="84.75" customHeight="1">
      <c r="A37" s="71" t="s">
        <v>232</v>
      </c>
      <c r="B37" s="135" t="s">
        <v>125</v>
      </c>
      <c r="C37" s="72">
        <v>10950.2</v>
      </c>
      <c r="D37" s="72">
        <f t="shared" si="9"/>
        <v>0</v>
      </c>
      <c r="E37" s="72">
        <f>C37+F37</f>
        <v>10950.2</v>
      </c>
      <c r="F37" s="73">
        <f t="shared" si="4"/>
        <v>0</v>
      </c>
      <c r="G37" s="72"/>
      <c r="H37" s="72"/>
      <c r="I37" s="72"/>
      <c r="J37" s="72"/>
      <c r="K37" s="72"/>
      <c r="L37" s="72"/>
      <c r="M37" s="72"/>
      <c r="N37" s="72"/>
      <c r="O37" s="72"/>
    </row>
    <row r="38" spans="1:15" s="69" customFormat="1" ht="115.5" customHeight="1">
      <c r="A38" s="71" t="s">
        <v>153</v>
      </c>
      <c r="B38" s="135" t="s">
        <v>267</v>
      </c>
      <c r="C38" s="72">
        <v>26000</v>
      </c>
      <c r="D38" s="72">
        <f t="shared" si="9"/>
        <v>0</v>
      </c>
      <c r="E38" s="72">
        <f>C38+D38</f>
        <v>26000</v>
      </c>
      <c r="F38" s="73">
        <f t="shared" si="4"/>
        <v>0</v>
      </c>
      <c r="G38" s="72"/>
      <c r="H38" s="72"/>
      <c r="I38" s="72"/>
      <c r="J38" s="72"/>
      <c r="K38" s="72"/>
      <c r="L38" s="72"/>
      <c r="M38" s="72"/>
      <c r="N38" s="72"/>
      <c r="O38" s="72"/>
    </row>
    <row r="39" spans="1:15" s="69" customFormat="1" ht="37.5">
      <c r="A39" s="70" t="s">
        <v>234</v>
      </c>
      <c r="B39" s="116" t="s">
        <v>268</v>
      </c>
      <c r="C39" s="66">
        <v>11165</v>
      </c>
      <c r="D39" s="72">
        <f t="shared" si="9"/>
        <v>0</v>
      </c>
      <c r="E39" s="66">
        <f>C39+F39</f>
        <v>11165</v>
      </c>
      <c r="F39" s="73">
        <f t="shared" si="4"/>
        <v>0</v>
      </c>
      <c r="G39" s="66"/>
      <c r="H39" s="66"/>
      <c r="I39" s="66"/>
      <c r="J39" s="66"/>
      <c r="K39" s="66"/>
      <c r="L39" s="66"/>
      <c r="M39" s="66"/>
      <c r="N39" s="66"/>
      <c r="O39" s="66"/>
    </row>
    <row r="40" spans="1:15" s="69" customFormat="1" ht="37.5">
      <c r="A40" s="129" t="s">
        <v>233</v>
      </c>
      <c r="B40" s="116" t="s">
        <v>93</v>
      </c>
      <c r="C40" s="66">
        <v>13695.53</v>
      </c>
      <c r="D40" s="72">
        <f t="shared" si="9"/>
        <v>0</v>
      </c>
      <c r="E40" s="66">
        <f>C40+F40</f>
        <v>13695.53</v>
      </c>
      <c r="F40" s="73">
        <f t="shared" si="4"/>
        <v>0</v>
      </c>
      <c r="G40" s="68"/>
      <c r="H40" s="68"/>
      <c r="I40" s="68"/>
      <c r="J40" s="150"/>
      <c r="K40" s="68"/>
      <c r="L40" s="68"/>
      <c r="M40" s="68"/>
      <c r="N40" s="68"/>
      <c r="O40" s="68"/>
    </row>
    <row r="41" spans="1:15" s="69" customFormat="1" ht="37.5">
      <c r="A41" s="70" t="s">
        <v>235</v>
      </c>
      <c r="B41" s="116" t="s">
        <v>117</v>
      </c>
      <c r="C41" s="66">
        <f>C42+C43+C44</f>
        <v>284500</v>
      </c>
      <c r="D41" s="72">
        <f t="shared" si="9"/>
        <v>0</v>
      </c>
      <c r="E41" s="66">
        <f aca="true" t="shared" si="10" ref="E41:O41">E42+E43+E44</f>
        <v>284500</v>
      </c>
      <c r="F41" s="73">
        <f t="shared" si="4"/>
        <v>0</v>
      </c>
      <c r="G41" s="66">
        <f t="shared" si="10"/>
        <v>0</v>
      </c>
      <c r="H41" s="66">
        <f t="shared" si="10"/>
        <v>0</v>
      </c>
      <c r="I41" s="66">
        <f t="shared" si="10"/>
        <v>0</v>
      </c>
      <c r="J41" s="66">
        <f t="shared" si="10"/>
        <v>0</v>
      </c>
      <c r="K41" s="66">
        <f t="shared" si="10"/>
        <v>0</v>
      </c>
      <c r="L41" s="66">
        <f t="shared" si="10"/>
        <v>0</v>
      </c>
      <c r="M41" s="66">
        <f t="shared" si="10"/>
        <v>0</v>
      </c>
      <c r="N41" s="66">
        <f t="shared" si="10"/>
        <v>0</v>
      </c>
      <c r="O41" s="66">
        <f t="shared" si="10"/>
        <v>0</v>
      </c>
    </row>
    <row r="42" spans="1:15" s="69" customFormat="1" ht="37.5">
      <c r="A42" s="71" t="s">
        <v>219</v>
      </c>
      <c r="B42" s="113" t="s">
        <v>208</v>
      </c>
      <c r="C42" s="72">
        <v>3000</v>
      </c>
      <c r="D42" s="72">
        <f t="shared" si="9"/>
        <v>0</v>
      </c>
      <c r="E42" s="72">
        <f>C42+F42</f>
        <v>3000</v>
      </c>
      <c r="F42" s="73">
        <f t="shared" si="4"/>
        <v>0</v>
      </c>
      <c r="G42" s="82"/>
      <c r="H42" s="66"/>
      <c r="I42" s="66"/>
      <c r="J42" s="66"/>
      <c r="K42" s="82"/>
      <c r="L42" s="66"/>
      <c r="M42" s="66"/>
      <c r="N42" s="66"/>
      <c r="O42" s="66"/>
    </row>
    <row r="43" spans="1:15" s="69" customFormat="1" ht="37.5" customHeight="1">
      <c r="A43" s="71" t="s">
        <v>220</v>
      </c>
      <c r="B43" s="113" t="s">
        <v>209</v>
      </c>
      <c r="C43" s="72">
        <v>110000</v>
      </c>
      <c r="D43" s="72">
        <f t="shared" si="9"/>
        <v>0</v>
      </c>
      <c r="E43" s="72">
        <f>C43+F43</f>
        <v>110000</v>
      </c>
      <c r="F43" s="73">
        <f t="shared" si="4"/>
        <v>0</v>
      </c>
      <c r="G43" s="82"/>
      <c r="H43" s="66"/>
      <c r="I43" s="82"/>
      <c r="J43" s="82"/>
      <c r="K43" s="82"/>
      <c r="L43" s="82"/>
      <c r="M43" s="66"/>
      <c r="N43" s="66"/>
      <c r="O43" s="66"/>
    </row>
    <row r="44" spans="1:15" s="69" customFormat="1" ht="79.5" customHeight="1">
      <c r="A44" s="102" t="s">
        <v>30</v>
      </c>
      <c r="B44" s="134" t="s">
        <v>31</v>
      </c>
      <c r="C44" s="72">
        <f>C45+C46</f>
        <v>171500</v>
      </c>
      <c r="D44" s="72">
        <f t="shared" si="9"/>
        <v>0</v>
      </c>
      <c r="E44" s="72">
        <f aca="true" t="shared" si="11" ref="E44:O44">E45+E46</f>
        <v>171500</v>
      </c>
      <c r="F44" s="73">
        <f t="shared" si="4"/>
        <v>0</v>
      </c>
      <c r="G44" s="72">
        <f t="shared" si="11"/>
        <v>0</v>
      </c>
      <c r="H44" s="72">
        <f t="shared" si="11"/>
        <v>0</v>
      </c>
      <c r="I44" s="72">
        <f t="shared" si="11"/>
        <v>0</v>
      </c>
      <c r="J44" s="72"/>
      <c r="K44" s="82"/>
      <c r="L44" s="72">
        <f t="shared" si="11"/>
        <v>0</v>
      </c>
      <c r="M44" s="72">
        <f t="shared" si="11"/>
        <v>0</v>
      </c>
      <c r="N44" s="72">
        <f t="shared" si="11"/>
        <v>0</v>
      </c>
      <c r="O44" s="72">
        <f t="shared" si="11"/>
        <v>0</v>
      </c>
    </row>
    <row r="45" spans="1:15" s="69" customFormat="1" ht="75">
      <c r="A45" s="102" t="s">
        <v>221</v>
      </c>
      <c r="B45" s="134" t="s">
        <v>152</v>
      </c>
      <c r="C45" s="72">
        <v>170000</v>
      </c>
      <c r="D45" s="72">
        <f t="shared" si="9"/>
        <v>0</v>
      </c>
      <c r="E45" s="72">
        <f>C45+F45</f>
        <v>170000</v>
      </c>
      <c r="F45" s="73">
        <f t="shared" si="4"/>
        <v>0</v>
      </c>
      <c r="G45" s="82"/>
      <c r="H45" s="66"/>
      <c r="I45" s="66"/>
      <c r="J45" s="82"/>
      <c r="K45" s="82"/>
      <c r="L45" s="82"/>
      <c r="M45" s="66"/>
      <c r="N45" s="66"/>
      <c r="O45" s="66"/>
    </row>
    <row r="46" spans="1:15" s="69" customFormat="1" ht="93.75" customHeight="1">
      <c r="A46" s="102" t="s">
        <v>222</v>
      </c>
      <c r="B46" s="134" t="s">
        <v>32</v>
      </c>
      <c r="C46" s="72">
        <v>1500</v>
      </c>
      <c r="D46" s="72">
        <f t="shared" si="9"/>
        <v>0</v>
      </c>
      <c r="E46" s="72">
        <f>C46+F46</f>
        <v>1500</v>
      </c>
      <c r="F46" s="73">
        <f t="shared" si="4"/>
        <v>0</v>
      </c>
      <c r="G46" s="82"/>
      <c r="H46" s="66"/>
      <c r="I46" s="66"/>
      <c r="J46" s="82"/>
      <c r="K46" s="82"/>
      <c r="L46" s="66"/>
      <c r="M46" s="66"/>
      <c r="N46" s="66"/>
      <c r="O46" s="66"/>
    </row>
    <row r="47" spans="1:15" s="69" customFormat="1" ht="18.75">
      <c r="A47" s="70" t="s">
        <v>236</v>
      </c>
      <c r="B47" s="116" t="s">
        <v>21</v>
      </c>
      <c r="C47" s="66">
        <v>123500</v>
      </c>
      <c r="D47" s="72">
        <f t="shared" si="9"/>
        <v>0</v>
      </c>
      <c r="E47" s="66">
        <f>C47+F47</f>
        <v>123500</v>
      </c>
      <c r="F47" s="73">
        <f t="shared" si="4"/>
        <v>0</v>
      </c>
      <c r="G47" s="77"/>
      <c r="H47" s="66"/>
      <c r="I47" s="66"/>
      <c r="J47" s="66"/>
      <c r="K47" s="66"/>
      <c r="L47" s="66"/>
      <c r="M47" s="66"/>
      <c r="N47" s="66"/>
      <c r="O47" s="66"/>
    </row>
    <row r="48" spans="1:15" s="69" customFormat="1" ht="18.75">
      <c r="A48" s="70" t="s">
        <v>237</v>
      </c>
      <c r="B48" s="119" t="s">
        <v>22</v>
      </c>
      <c r="C48" s="66">
        <v>63154.8</v>
      </c>
      <c r="D48" s="72">
        <f t="shared" si="9"/>
        <v>0</v>
      </c>
      <c r="E48" s="66">
        <f>C48+F48</f>
        <v>63154.8</v>
      </c>
      <c r="F48" s="73">
        <f t="shared" si="4"/>
        <v>0</v>
      </c>
      <c r="G48" s="77"/>
      <c r="H48" s="66"/>
      <c r="I48" s="66"/>
      <c r="J48" s="66"/>
      <c r="K48" s="77"/>
      <c r="L48" s="66"/>
      <c r="M48" s="66"/>
      <c r="N48" s="66"/>
      <c r="O48" s="66"/>
    </row>
    <row r="49" spans="1:15" s="69" customFormat="1" ht="18.75" hidden="1">
      <c r="A49" s="275" t="s">
        <v>300</v>
      </c>
      <c r="B49" s="276" t="s">
        <v>301</v>
      </c>
      <c r="C49" s="66"/>
      <c r="D49" s="72">
        <f t="shared" si="9"/>
        <v>0</v>
      </c>
      <c r="E49" s="66">
        <f>C49+F49</f>
        <v>0</v>
      </c>
      <c r="F49" s="73">
        <f t="shared" si="4"/>
        <v>0</v>
      </c>
      <c r="G49" s="80"/>
      <c r="H49" s="68"/>
      <c r="I49" s="68"/>
      <c r="J49" s="68"/>
      <c r="K49" s="80"/>
      <c r="L49" s="68"/>
      <c r="M49" s="68"/>
      <c r="N49" s="68"/>
      <c r="O49" s="68"/>
    </row>
    <row r="50" spans="1:15" s="69" customFormat="1" ht="37.5">
      <c r="A50" s="71"/>
      <c r="B50" s="116" t="s">
        <v>201</v>
      </c>
      <c r="C50" s="66">
        <f>C17+C32</f>
        <v>7071737.03</v>
      </c>
      <c r="D50" s="66">
        <f>D17+D32</f>
        <v>0</v>
      </c>
      <c r="E50" s="66">
        <f>E17+E32</f>
        <v>7071737.03</v>
      </c>
      <c r="F50" s="80">
        <f t="shared" si="4"/>
        <v>0</v>
      </c>
      <c r="G50" s="80">
        <f aca="true" t="shared" si="12" ref="G50:O50">G17+G32</f>
        <v>0</v>
      </c>
      <c r="H50" s="68">
        <f t="shared" si="12"/>
        <v>0</v>
      </c>
      <c r="I50" s="68">
        <f t="shared" si="12"/>
        <v>0</v>
      </c>
      <c r="J50" s="68">
        <f t="shared" si="12"/>
        <v>0</v>
      </c>
      <c r="K50" s="68">
        <f t="shared" si="12"/>
        <v>0</v>
      </c>
      <c r="L50" s="68">
        <f t="shared" si="12"/>
        <v>0</v>
      </c>
      <c r="M50" s="68">
        <f t="shared" si="12"/>
        <v>0</v>
      </c>
      <c r="N50" s="68">
        <f t="shared" si="12"/>
        <v>0</v>
      </c>
      <c r="O50" s="68">
        <f t="shared" si="12"/>
        <v>0</v>
      </c>
    </row>
    <row r="51" spans="1:16" s="69" customFormat="1" ht="56.25">
      <c r="A51" s="70" t="s">
        <v>7</v>
      </c>
      <c r="B51" s="140" t="s">
        <v>8</v>
      </c>
      <c r="C51" s="66">
        <f>C53+C54+C55+C52</f>
        <v>3064750.86</v>
      </c>
      <c r="D51" s="72">
        <f aca="true" t="shared" si="13" ref="D51:D87">F51</f>
        <v>0</v>
      </c>
      <c r="E51" s="66">
        <f>C51+D51</f>
        <v>3064750.86</v>
      </c>
      <c r="F51" s="80">
        <f>F53+F54+F55+F52</f>
        <v>0</v>
      </c>
      <c r="G51" s="77">
        <f>SUM(G53:G55)+G52</f>
        <v>0</v>
      </c>
      <c r="H51" s="66">
        <f aca="true" t="shared" si="14" ref="H51:P51">H53</f>
        <v>0</v>
      </c>
      <c r="I51" s="66">
        <f t="shared" si="14"/>
        <v>0</v>
      </c>
      <c r="J51" s="66">
        <f t="shared" si="14"/>
        <v>0</v>
      </c>
      <c r="K51" s="66">
        <f t="shared" si="14"/>
        <v>0</v>
      </c>
      <c r="L51" s="66">
        <f t="shared" si="14"/>
        <v>0</v>
      </c>
      <c r="M51" s="66">
        <f t="shared" si="14"/>
        <v>0</v>
      </c>
      <c r="N51" s="66">
        <f t="shared" si="14"/>
        <v>0</v>
      </c>
      <c r="O51" s="66">
        <f t="shared" si="14"/>
        <v>0</v>
      </c>
      <c r="P51" s="66">
        <f t="shared" si="14"/>
        <v>0</v>
      </c>
    </row>
    <row r="52" spans="1:16" s="69" customFormat="1" ht="43.5" customHeight="1" hidden="1">
      <c r="A52" s="70" t="s">
        <v>295</v>
      </c>
      <c r="B52" s="262" t="s">
        <v>297</v>
      </c>
      <c r="C52" s="72"/>
      <c r="D52" s="72">
        <f t="shared" si="13"/>
        <v>0</v>
      </c>
      <c r="E52" s="72">
        <f aca="true" t="shared" si="15" ref="E52:E57">C52+F52</f>
        <v>0</v>
      </c>
      <c r="F52" s="73">
        <f>SUM(G52:H52)</f>
        <v>0</v>
      </c>
      <c r="G52" s="150"/>
      <c r="H52" s="68"/>
      <c r="I52" s="68"/>
      <c r="J52" s="68"/>
      <c r="K52" s="68"/>
      <c r="L52" s="68"/>
      <c r="M52" s="68"/>
      <c r="N52" s="68"/>
      <c r="O52" s="68"/>
      <c r="P52" s="260"/>
    </row>
    <row r="53" spans="1:15" s="69" customFormat="1" ht="36.75" customHeight="1">
      <c r="A53" s="70" t="s">
        <v>174</v>
      </c>
      <c r="B53" s="140" t="s">
        <v>269</v>
      </c>
      <c r="C53" s="72">
        <v>2925583.46</v>
      </c>
      <c r="D53" s="72">
        <f t="shared" si="13"/>
        <v>0</v>
      </c>
      <c r="E53" s="72">
        <f t="shared" si="15"/>
        <v>2925583.46</v>
      </c>
      <c r="F53" s="73">
        <f>SUM(G53:H53)</f>
        <v>0</v>
      </c>
      <c r="G53" s="150"/>
      <c r="H53" s="80"/>
      <c r="I53" s="80"/>
      <c r="J53" s="80"/>
      <c r="K53" s="80"/>
      <c r="L53" s="80"/>
      <c r="M53" s="80"/>
      <c r="N53" s="80"/>
      <c r="O53" s="80"/>
    </row>
    <row r="54" spans="1:15" s="69" customFormat="1" ht="36.75" customHeight="1">
      <c r="A54" s="70" t="s">
        <v>273</v>
      </c>
      <c r="B54" s="116" t="s">
        <v>274</v>
      </c>
      <c r="C54" s="274">
        <f>27300+111867.4</f>
        <v>139167.4</v>
      </c>
      <c r="D54" s="72">
        <f t="shared" si="13"/>
        <v>0</v>
      </c>
      <c r="E54" s="72">
        <f t="shared" si="15"/>
        <v>139167.4</v>
      </c>
      <c r="F54" s="73">
        <f>SUM(G54:O54)</f>
        <v>0</v>
      </c>
      <c r="G54" s="274"/>
      <c r="H54" s="80"/>
      <c r="I54" s="259"/>
      <c r="J54" s="80"/>
      <c r="K54" s="80"/>
      <c r="L54" s="80"/>
      <c r="M54" s="80"/>
      <c r="N54" s="80"/>
      <c r="O54" s="80"/>
    </row>
    <row r="55" spans="1:15" s="69" customFormat="1" ht="36.75" customHeight="1" hidden="1">
      <c r="A55" s="77" t="s">
        <v>275</v>
      </c>
      <c r="B55" s="251" t="s">
        <v>276</v>
      </c>
      <c r="C55" s="150"/>
      <c r="D55" s="72">
        <f t="shared" si="13"/>
        <v>0</v>
      </c>
      <c r="E55" s="72">
        <f t="shared" si="15"/>
        <v>0</v>
      </c>
      <c r="F55" s="73">
        <f>SUM(G55:O55)</f>
        <v>0</v>
      </c>
      <c r="G55" s="150"/>
      <c r="H55" s="80"/>
      <c r="I55" s="80"/>
      <c r="J55" s="80"/>
      <c r="K55" s="80"/>
      <c r="L55" s="80"/>
      <c r="M55" s="80"/>
      <c r="N55" s="80"/>
      <c r="O55" s="80"/>
    </row>
    <row r="56" spans="1:15" s="69" customFormat="1" ht="18.75">
      <c r="A56" s="77" t="s">
        <v>277</v>
      </c>
      <c r="B56" s="251" t="s">
        <v>278</v>
      </c>
      <c r="C56" s="305">
        <v>31696</v>
      </c>
      <c r="D56" s="66">
        <f t="shared" si="13"/>
        <v>0</v>
      </c>
      <c r="E56" s="66">
        <f t="shared" si="15"/>
        <v>31696</v>
      </c>
      <c r="F56" s="80">
        <f>SUM(G56:O56)</f>
        <v>0</v>
      </c>
      <c r="G56" s="80"/>
      <c r="H56" s="80"/>
      <c r="I56" s="150"/>
      <c r="J56" s="80"/>
      <c r="K56" s="291"/>
      <c r="L56" s="80"/>
      <c r="M56" s="80"/>
      <c r="N56" s="80"/>
      <c r="O56" s="80"/>
    </row>
    <row r="57" spans="1:15" s="69" customFormat="1" ht="59.25" customHeight="1">
      <c r="A57" s="78" t="s">
        <v>287</v>
      </c>
      <c r="B57" s="251" t="s">
        <v>288</v>
      </c>
      <c r="C57" s="306">
        <v>-1815675.17</v>
      </c>
      <c r="D57" s="66">
        <f t="shared" si="13"/>
        <v>0</v>
      </c>
      <c r="E57" s="66">
        <f t="shared" si="15"/>
        <v>-1815675.17</v>
      </c>
      <c r="F57" s="80">
        <f>SUM(H57:O57)</f>
        <v>0</v>
      </c>
      <c r="G57" s="92"/>
      <c r="H57" s="259"/>
      <c r="I57" s="80"/>
      <c r="J57" s="80"/>
      <c r="K57" s="80"/>
      <c r="L57" s="80"/>
      <c r="M57" s="80"/>
      <c r="N57" s="80"/>
      <c r="O57" s="80"/>
    </row>
    <row r="58" spans="1:16" s="69" customFormat="1" ht="18.75">
      <c r="A58" s="71"/>
      <c r="B58" s="116" t="s">
        <v>146</v>
      </c>
      <c r="C58" s="66">
        <f>C51+C50+C56+C57</f>
        <v>8352508.720000001</v>
      </c>
      <c r="D58" s="66">
        <f t="shared" si="13"/>
        <v>0</v>
      </c>
      <c r="E58" s="66">
        <f aca="true" t="shared" si="16" ref="E58:N58">E51+E50+E56+E57</f>
        <v>8352508.720000001</v>
      </c>
      <c r="F58" s="66">
        <f t="shared" si="16"/>
        <v>0</v>
      </c>
      <c r="G58" s="66">
        <f t="shared" si="16"/>
        <v>0</v>
      </c>
      <c r="H58" s="66">
        <f t="shared" si="16"/>
        <v>0</v>
      </c>
      <c r="I58" s="66">
        <f t="shared" si="16"/>
        <v>0</v>
      </c>
      <c r="J58" s="66">
        <f t="shared" si="16"/>
        <v>0</v>
      </c>
      <c r="K58" s="66">
        <f t="shared" si="16"/>
        <v>0</v>
      </c>
      <c r="L58" s="66">
        <f t="shared" si="16"/>
        <v>0</v>
      </c>
      <c r="M58" s="66">
        <f t="shared" si="16"/>
        <v>0</v>
      </c>
      <c r="N58" s="66">
        <f t="shared" si="16"/>
        <v>0</v>
      </c>
      <c r="O58" s="66">
        <f>O51+O50</f>
        <v>0</v>
      </c>
      <c r="P58" s="66">
        <f>P51+P50</f>
        <v>0</v>
      </c>
    </row>
    <row r="59" spans="1:15" s="69" customFormat="1" ht="18.75">
      <c r="A59" s="103" t="s">
        <v>86</v>
      </c>
      <c r="B59" s="120" t="s">
        <v>106</v>
      </c>
      <c r="C59" s="84"/>
      <c r="D59" s="72">
        <f t="shared" si="13"/>
        <v>0</v>
      </c>
      <c r="E59" s="84"/>
      <c r="F59" s="73">
        <f t="shared" si="4"/>
        <v>0</v>
      </c>
      <c r="G59" s="268"/>
      <c r="H59" s="84"/>
      <c r="I59" s="84"/>
      <c r="J59" s="84"/>
      <c r="K59" s="84"/>
      <c r="L59" s="84"/>
      <c r="M59" s="84"/>
      <c r="N59" s="84"/>
      <c r="O59" s="84"/>
    </row>
    <row r="60" spans="1:16" s="69" customFormat="1" ht="18.75">
      <c r="A60" s="65" t="s">
        <v>23</v>
      </c>
      <c r="B60" s="116" t="s">
        <v>24</v>
      </c>
      <c r="C60" s="66">
        <f aca="true" t="shared" si="17" ref="C60:M60">C61+C62+C63+C64+C65+C66+C67</f>
        <v>1021948.4199999999</v>
      </c>
      <c r="D60" s="72">
        <f t="shared" si="13"/>
        <v>-1973.5900000000001</v>
      </c>
      <c r="E60" s="66">
        <f t="shared" si="17"/>
        <v>1019974.83</v>
      </c>
      <c r="F60" s="66">
        <f t="shared" si="17"/>
        <v>-1973.5900000000001</v>
      </c>
      <c r="G60" s="77">
        <f t="shared" si="17"/>
        <v>0</v>
      </c>
      <c r="H60" s="77">
        <f t="shared" si="17"/>
        <v>0</v>
      </c>
      <c r="I60" s="77">
        <f t="shared" si="17"/>
        <v>0</v>
      </c>
      <c r="J60" s="77">
        <f t="shared" si="17"/>
        <v>0</v>
      </c>
      <c r="K60" s="77">
        <f t="shared" si="17"/>
        <v>-2673.53</v>
      </c>
      <c r="L60" s="77">
        <f t="shared" si="17"/>
        <v>0</v>
      </c>
      <c r="M60" s="77">
        <f t="shared" si="17"/>
        <v>0</v>
      </c>
      <c r="N60" s="66">
        <f>N61+N62+N63+N64+N65+N66+N67</f>
        <v>0</v>
      </c>
      <c r="O60" s="66">
        <f>O61+O62+O63+O64+O65+O66+O67</f>
        <v>699.94</v>
      </c>
      <c r="P60" s="66" t="e">
        <f>P61+P62+P63+P64+P65+#REF!+P66+P67</f>
        <v>#REF!</v>
      </c>
    </row>
    <row r="61" spans="1:15" s="69" customFormat="1" ht="56.25">
      <c r="A61" s="104" t="s">
        <v>25</v>
      </c>
      <c r="B61" s="117" t="s">
        <v>137</v>
      </c>
      <c r="C61" s="72">
        <v>3264.74</v>
      </c>
      <c r="D61" s="72">
        <f t="shared" si="13"/>
        <v>0</v>
      </c>
      <c r="E61" s="72">
        <f aca="true" t="shared" si="18" ref="E61:E67">C61+F61</f>
        <v>3264.74</v>
      </c>
      <c r="F61" s="73">
        <f t="shared" si="4"/>
        <v>0</v>
      </c>
      <c r="G61" s="82"/>
      <c r="H61" s="72"/>
      <c r="I61" s="72"/>
      <c r="J61" s="72"/>
      <c r="K61" s="72"/>
      <c r="L61" s="101"/>
      <c r="M61" s="72"/>
      <c r="N61" s="72"/>
      <c r="O61" s="72"/>
    </row>
    <row r="62" spans="1:15" s="69" customFormat="1" ht="75">
      <c r="A62" s="104" t="s">
        <v>26</v>
      </c>
      <c r="B62" s="117" t="s">
        <v>138</v>
      </c>
      <c r="C62" s="72">
        <v>96112</v>
      </c>
      <c r="D62" s="72">
        <f t="shared" si="13"/>
        <v>-12080</v>
      </c>
      <c r="E62" s="72">
        <f t="shared" si="18"/>
        <v>84032</v>
      </c>
      <c r="F62" s="73">
        <f t="shared" si="4"/>
        <v>-12080</v>
      </c>
      <c r="G62" s="82"/>
      <c r="H62" s="72"/>
      <c r="I62" s="72"/>
      <c r="J62" s="72"/>
      <c r="K62" s="72">
        <v>-8082</v>
      </c>
      <c r="L62" s="101"/>
      <c r="M62" s="72"/>
      <c r="N62" s="72"/>
      <c r="O62" s="72">
        <v>-3998</v>
      </c>
    </row>
    <row r="63" spans="1:15" s="69" customFormat="1" ht="93.75">
      <c r="A63" s="104" t="s">
        <v>27</v>
      </c>
      <c r="B63" s="117" t="s">
        <v>139</v>
      </c>
      <c r="C63" s="72">
        <v>144398.5</v>
      </c>
      <c r="D63" s="72">
        <f t="shared" si="13"/>
        <v>0</v>
      </c>
      <c r="E63" s="72">
        <f t="shared" si="18"/>
        <v>144398.5</v>
      </c>
      <c r="F63" s="73">
        <f t="shared" si="4"/>
        <v>0</v>
      </c>
      <c r="G63" s="82"/>
      <c r="H63" s="72"/>
      <c r="I63" s="72"/>
      <c r="J63" s="263"/>
      <c r="K63" s="72"/>
      <c r="L63" s="101"/>
      <c r="M63" s="263"/>
      <c r="N63" s="72"/>
      <c r="O63" s="72"/>
    </row>
    <row r="64" spans="1:15" s="69" customFormat="1" ht="64.5" customHeight="1">
      <c r="A64" s="104" t="s">
        <v>155</v>
      </c>
      <c r="B64" s="117" t="s">
        <v>156</v>
      </c>
      <c r="C64" s="72">
        <v>90767.8</v>
      </c>
      <c r="D64" s="72">
        <f t="shared" si="13"/>
        <v>10862</v>
      </c>
      <c r="E64" s="72">
        <f t="shared" si="18"/>
        <v>101629.8</v>
      </c>
      <c r="F64" s="73">
        <f t="shared" si="4"/>
        <v>10862</v>
      </c>
      <c r="G64" s="82"/>
      <c r="H64" s="72"/>
      <c r="I64" s="82"/>
      <c r="J64" s="72"/>
      <c r="K64" s="72">
        <v>8082</v>
      </c>
      <c r="L64" s="101"/>
      <c r="M64" s="72"/>
      <c r="N64" s="72"/>
      <c r="O64" s="72">
        <v>2780</v>
      </c>
    </row>
    <row r="65" spans="1:15" s="69" customFormat="1" ht="36" customHeight="1">
      <c r="A65" s="105" t="s">
        <v>28</v>
      </c>
      <c r="B65" s="141" t="s">
        <v>29</v>
      </c>
      <c r="C65" s="72">
        <v>3843.7</v>
      </c>
      <c r="D65" s="72">
        <f t="shared" si="13"/>
        <v>0</v>
      </c>
      <c r="E65" s="72">
        <f t="shared" si="18"/>
        <v>3843.7</v>
      </c>
      <c r="F65" s="73">
        <f t="shared" si="4"/>
        <v>0</v>
      </c>
      <c r="G65" s="82"/>
      <c r="H65" s="72"/>
      <c r="I65" s="72"/>
      <c r="J65" s="72"/>
      <c r="K65" s="72"/>
      <c r="L65" s="101"/>
      <c r="M65" s="72"/>
      <c r="N65" s="72"/>
      <c r="O65" s="72"/>
    </row>
    <row r="66" spans="1:15" s="69" customFormat="1" ht="18.75">
      <c r="A66" s="105" t="s">
        <v>140</v>
      </c>
      <c r="B66" s="113" t="s">
        <v>35</v>
      </c>
      <c r="C66" s="299">
        <v>74269.69</v>
      </c>
      <c r="D66" s="72">
        <f t="shared" si="13"/>
        <v>1658.81</v>
      </c>
      <c r="E66" s="72">
        <f t="shared" si="18"/>
        <v>75928.5</v>
      </c>
      <c r="F66" s="73">
        <f t="shared" si="4"/>
        <v>1658.81</v>
      </c>
      <c r="G66" s="261"/>
      <c r="H66" s="72"/>
      <c r="I66" s="72"/>
      <c r="J66" s="72"/>
      <c r="K66" s="72">
        <v>-2673.53</v>
      </c>
      <c r="L66" s="101"/>
      <c r="M66" s="72"/>
      <c r="N66" s="72"/>
      <c r="O66" s="72">
        <v>4332.34</v>
      </c>
    </row>
    <row r="67" spans="1:15" s="69" customFormat="1" ht="18.75">
      <c r="A67" s="10" t="s">
        <v>191</v>
      </c>
      <c r="B67" s="113" t="s">
        <v>36</v>
      </c>
      <c r="C67" s="300">
        <v>609291.99</v>
      </c>
      <c r="D67" s="72">
        <f t="shared" si="13"/>
        <v>-2414.4</v>
      </c>
      <c r="E67" s="72">
        <f t="shared" si="18"/>
        <v>606877.59</v>
      </c>
      <c r="F67" s="73">
        <f t="shared" si="4"/>
        <v>-2414.4</v>
      </c>
      <c r="G67" s="270"/>
      <c r="H67" s="72"/>
      <c r="I67" s="82"/>
      <c r="J67" s="263"/>
      <c r="K67" s="72"/>
      <c r="L67" s="101"/>
      <c r="M67" s="263"/>
      <c r="N67" s="72"/>
      <c r="O67" s="72">
        <v>-2414.4</v>
      </c>
    </row>
    <row r="68" spans="1:15" s="69" customFormat="1" ht="18.75" hidden="1">
      <c r="A68" s="65" t="s">
        <v>37</v>
      </c>
      <c r="B68" s="116" t="s">
        <v>38</v>
      </c>
      <c r="C68" s="66">
        <f>SUM(C69)</f>
        <v>0</v>
      </c>
      <c r="D68" s="72">
        <f t="shared" si="13"/>
        <v>0</v>
      </c>
      <c r="E68" s="66">
        <f>SUM(E69)</f>
        <v>0</v>
      </c>
      <c r="F68" s="73">
        <f t="shared" si="4"/>
        <v>0</v>
      </c>
      <c r="G68" s="80">
        <f aca="true" t="shared" si="19" ref="G68:O68">SUM(G69)</f>
        <v>0</v>
      </c>
      <c r="H68" s="68">
        <f t="shared" si="19"/>
        <v>0</v>
      </c>
      <c r="I68" s="68">
        <f t="shared" si="19"/>
        <v>0</v>
      </c>
      <c r="J68" s="68">
        <f t="shared" si="19"/>
        <v>0</v>
      </c>
      <c r="K68" s="68">
        <f t="shared" si="19"/>
        <v>0</v>
      </c>
      <c r="L68" s="80">
        <f t="shared" si="19"/>
        <v>0</v>
      </c>
      <c r="M68" s="68">
        <f t="shared" si="19"/>
        <v>0</v>
      </c>
      <c r="N68" s="68">
        <f t="shared" si="19"/>
        <v>0</v>
      </c>
      <c r="O68" s="68">
        <f t="shared" si="19"/>
        <v>0</v>
      </c>
    </row>
    <row r="69" spans="1:15" s="69" customFormat="1" ht="18.75" hidden="1">
      <c r="A69" s="105" t="s">
        <v>141</v>
      </c>
      <c r="B69" s="113" t="s">
        <v>39</v>
      </c>
      <c r="C69" s="72"/>
      <c r="D69" s="72">
        <f t="shared" si="13"/>
        <v>0</v>
      </c>
      <c r="E69" s="72">
        <f>C69+F69</f>
        <v>0</v>
      </c>
      <c r="F69" s="73">
        <f t="shared" si="4"/>
        <v>0</v>
      </c>
      <c r="G69" s="82"/>
      <c r="H69" s="72"/>
      <c r="I69" s="72"/>
      <c r="J69" s="72"/>
      <c r="K69" s="72"/>
      <c r="L69" s="82"/>
      <c r="M69" s="263"/>
      <c r="N69" s="72"/>
      <c r="O69" s="72"/>
    </row>
    <row r="70" spans="1:15" s="69" customFormat="1" ht="37.5">
      <c r="A70" s="65" t="s">
        <v>40</v>
      </c>
      <c r="B70" s="116" t="s">
        <v>41</v>
      </c>
      <c r="C70" s="66">
        <f aca="true" t="shared" si="20" ref="C70:O70">SUM(C71:C72)</f>
        <v>57762.92</v>
      </c>
      <c r="D70" s="72">
        <f t="shared" si="13"/>
        <v>0</v>
      </c>
      <c r="E70" s="66">
        <f t="shared" si="20"/>
        <v>57762.92</v>
      </c>
      <c r="F70" s="73">
        <f t="shared" si="4"/>
        <v>0</v>
      </c>
      <c r="G70" s="77">
        <f t="shared" si="20"/>
        <v>0</v>
      </c>
      <c r="H70" s="66">
        <f t="shared" si="20"/>
        <v>0</v>
      </c>
      <c r="I70" s="82">
        <f t="shared" si="20"/>
        <v>0</v>
      </c>
      <c r="J70" s="66">
        <f t="shared" si="20"/>
        <v>0</v>
      </c>
      <c r="K70" s="66">
        <f t="shared" si="20"/>
        <v>0</v>
      </c>
      <c r="L70" s="77">
        <f t="shared" si="20"/>
        <v>0</v>
      </c>
      <c r="M70" s="66">
        <f t="shared" si="20"/>
        <v>0</v>
      </c>
      <c r="N70" s="66">
        <f t="shared" si="20"/>
        <v>0</v>
      </c>
      <c r="O70" s="66">
        <f t="shared" si="20"/>
        <v>0</v>
      </c>
    </row>
    <row r="71" spans="1:15" s="69" customFormat="1" ht="18.75">
      <c r="A71" s="105" t="s">
        <v>203</v>
      </c>
      <c r="B71" s="113" t="s">
        <v>204</v>
      </c>
      <c r="C71" s="72">
        <v>14651.1</v>
      </c>
      <c r="D71" s="72">
        <f t="shared" si="13"/>
        <v>0</v>
      </c>
      <c r="E71" s="72">
        <f>C71+F71</f>
        <v>14651.1</v>
      </c>
      <c r="F71" s="73">
        <f t="shared" si="4"/>
        <v>0</v>
      </c>
      <c r="G71" s="279"/>
      <c r="H71" s="75"/>
      <c r="I71" s="75"/>
      <c r="J71" s="75"/>
      <c r="K71" s="75"/>
      <c r="L71" s="83"/>
      <c r="M71" s="75"/>
      <c r="N71" s="72"/>
      <c r="O71" s="72"/>
    </row>
    <row r="72" spans="1:15" s="69" customFormat="1" ht="55.5" customHeight="1">
      <c r="A72" s="105" t="s">
        <v>42</v>
      </c>
      <c r="B72" s="117" t="s">
        <v>170</v>
      </c>
      <c r="C72" s="72">
        <v>43111.82</v>
      </c>
      <c r="D72" s="72">
        <f t="shared" si="13"/>
        <v>0</v>
      </c>
      <c r="E72" s="72">
        <f>C72+F72</f>
        <v>43111.82</v>
      </c>
      <c r="F72" s="73">
        <f t="shared" si="4"/>
        <v>0</v>
      </c>
      <c r="G72" s="83"/>
      <c r="H72" s="75"/>
      <c r="I72" s="75"/>
      <c r="J72" s="75"/>
      <c r="K72" s="75"/>
      <c r="L72" s="101"/>
      <c r="M72" s="75"/>
      <c r="N72" s="75"/>
      <c r="O72" s="75"/>
    </row>
    <row r="73" spans="1:16" s="69" customFormat="1" ht="18.75">
      <c r="A73" s="65" t="s">
        <v>43</v>
      </c>
      <c r="B73" s="116" t="s">
        <v>44</v>
      </c>
      <c r="C73" s="66">
        <f>C74+C75+C76+C77+C78+C79</f>
        <v>1642829.34</v>
      </c>
      <c r="D73" s="72">
        <f t="shared" si="13"/>
        <v>-2343.41</v>
      </c>
      <c r="E73" s="66">
        <f>E74+E75+E76+E77+E78+E79</f>
        <v>1640485.9300000002</v>
      </c>
      <c r="F73" s="73">
        <f t="shared" si="4"/>
        <v>-2343.41</v>
      </c>
      <c r="G73" s="79">
        <f>G74+G75+G76+G77+G78+G79</f>
        <v>0</v>
      </c>
      <c r="H73" s="67">
        <f aca="true" t="shared" si="21" ref="H73:O73">H74+H75+H76+H77+H78+H79</f>
        <v>0</v>
      </c>
      <c r="I73" s="67">
        <f t="shared" si="21"/>
        <v>0</v>
      </c>
      <c r="J73" s="67">
        <f>SUM(J74:J79)</f>
        <v>0</v>
      </c>
      <c r="K73" s="67">
        <f t="shared" si="21"/>
        <v>0</v>
      </c>
      <c r="L73" s="79">
        <f t="shared" si="21"/>
        <v>0</v>
      </c>
      <c r="M73" s="67">
        <f t="shared" si="21"/>
        <v>0</v>
      </c>
      <c r="N73" s="67">
        <f t="shared" si="21"/>
        <v>0</v>
      </c>
      <c r="O73" s="67">
        <f t="shared" si="21"/>
        <v>-2343.41</v>
      </c>
      <c r="P73" s="67" t="e">
        <f>#REF!+P74+P75+P76+P77+P78+P79</f>
        <v>#REF!</v>
      </c>
    </row>
    <row r="74" spans="1:15" s="69" customFormat="1" ht="18.75" hidden="1">
      <c r="A74" s="105" t="s">
        <v>45</v>
      </c>
      <c r="B74" s="118" t="s">
        <v>46</v>
      </c>
      <c r="C74" s="72"/>
      <c r="D74" s="72">
        <f t="shared" si="13"/>
        <v>0</v>
      </c>
      <c r="E74" s="72">
        <f aca="true" t="shared" si="22" ref="E74:E79">C74+F74</f>
        <v>0</v>
      </c>
      <c r="F74" s="73">
        <f t="shared" si="4"/>
        <v>0</v>
      </c>
      <c r="G74" s="270"/>
      <c r="H74" s="72"/>
      <c r="I74" s="72"/>
      <c r="J74" s="72" t="s">
        <v>296</v>
      </c>
      <c r="K74" s="72"/>
      <c r="L74" s="82"/>
      <c r="M74" s="72"/>
      <c r="N74" s="72"/>
      <c r="O74" s="72"/>
    </row>
    <row r="75" spans="1:15" s="69" customFormat="1" ht="18.75">
      <c r="A75" s="10" t="s">
        <v>47</v>
      </c>
      <c r="B75" s="118" t="s">
        <v>48</v>
      </c>
      <c r="C75" s="72">
        <v>9678.21</v>
      </c>
      <c r="D75" s="72">
        <f t="shared" si="13"/>
        <v>0</v>
      </c>
      <c r="E75" s="72">
        <f t="shared" si="22"/>
        <v>9678.21</v>
      </c>
      <c r="F75" s="73">
        <f t="shared" si="4"/>
        <v>0</v>
      </c>
      <c r="G75" s="82"/>
      <c r="H75" s="72"/>
      <c r="I75" s="72"/>
      <c r="J75" s="72"/>
      <c r="K75" s="72"/>
      <c r="L75" s="101"/>
      <c r="M75" s="72"/>
      <c r="N75" s="72"/>
      <c r="O75" s="72"/>
    </row>
    <row r="76" spans="1:15" s="69" customFormat="1" ht="18.75">
      <c r="A76" s="105" t="s">
        <v>49</v>
      </c>
      <c r="B76" s="118" t="s">
        <v>50</v>
      </c>
      <c r="C76" s="72">
        <v>280944.44</v>
      </c>
      <c r="D76" s="72">
        <f t="shared" si="13"/>
        <v>0</v>
      </c>
      <c r="E76" s="72">
        <f t="shared" si="22"/>
        <v>280944.44</v>
      </c>
      <c r="F76" s="73">
        <f t="shared" si="4"/>
        <v>0</v>
      </c>
      <c r="G76" s="312"/>
      <c r="H76" s="318"/>
      <c r="I76" s="72"/>
      <c r="J76" s="263"/>
      <c r="K76" s="72"/>
      <c r="L76" s="101"/>
      <c r="M76" s="72"/>
      <c r="N76" s="72"/>
      <c r="O76" s="72"/>
    </row>
    <row r="77" spans="1:15" s="69" customFormat="1" ht="18.75">
      <c r="A77" s="105" t="s">
        <v>154</v>
      </c>
      <c r="B77" s="117" t="s">
        <v>198</v>
      </c>
      <c r="C77" s="72">
        <v>1153855.26</v>
      </c>
      <c r="D77" s="72">
        <f t="shared" si="13"/>
        <v>0</v>
      </c>
      <c r="E77" s="72">
        <f t="shared" si="22"/>
        <v>1153855.26</v>
      </c>
      <c r="F77" s="73">
        <f t="shared" si="4"/>
        <v>0</v>
      </c>
      <c r="G77" s="313"/>
      <c r="H77" s="318"/>
      <c r="I77" s="72"/>
      <c r="J77" s="279"/>
      <c r="K77" s="72"/>
      <c r="L77" s="101"/>
      <c r="M77" s="72"/>
      <c r="N77" s="72"/>
      <c r="O77" s="72"/>
    </row>
    <row r="78" spans="1:15" s="69" customFormat="1" ht="18.75">
      <c r="A78" s="105" t="s">
        <v>128</v>
      </c>
      <c r="B78" s="113" t="s">
        <v>51</v>
      </c>
      <c r="C78" s="72">
        <v>30158.9</v>
      </c>
      <c r="D78" s="72">
        <f t="shared" si="13"/>
        <v>0</v>
      </c>
      <c r="E78" s="72">
        <f t="shared" si="22"/>
        <v>30158.9</v>
      </c>
      <c r="F78" s="73">
        <f t="shared" si="4"/>
        <v>0</v>
      </c>
      <c r="G78" s="82"/>
      <c r="H78" s="73"/>
      <c r="I78" s="72"/>
      <c r="J78" s="263"/>
      <c r="K78" s="72"/>
      <c r="L78" s="101"/>
      <c r="M78" s="72"/>
      <c r="N78" s="72"/>
      <c r="O78" s="72"/>
    </row>
    <row r="79" spans="1:15" s="69" customFormat="1" ht="21" customHeight="1">
      <c r="A79" s="105" t="s">
        <v>129</v>
      </c>
      <c r="B79" s="113" t="s">
        <v>52</v>
      </c>
      <c r="C79" s="72">
        <v>168192.53</v>
      </c>
      <c r="D79" s="72">
        <f t="shared" si="13"/>
        <v>-2343.41</v>
      </c>
      <c r="E79" s="72">
        <f t="shared" si="22"/>
        <v>165849.12</v>
      </c>
      <c r="F79" s="73">
        <f t="shared" si="4"/>
        <v>-2343.41</v>
      </c>
      <c r="G79" s="313"/>
      <c r="H79" s="73"/>
      <c r="I79" s="72"/>
      <c r="J79" s="263"/>
      <c r="K79" s="72"/>
      <c r="L79" s="101"/>
      <c r="M79" s="72"/>
      <c r="N79" s="72"/>
      <c r="O79" s="72">
        <v>-2343.41</v>
      </c>
    </row>
    <row r="80" spans="1:15" s="69" customFormat="1" ht="18.75">
      <c r="A80" s="65" t="s">
        <v>53</v>
      </c>
      <c r="B80" s="116" t="s">
        <v>54</v>
      </c>
      <c r="C80" s="66">
        <f>C81+C82+C83+C84</f>
        <v>1668899.11</v>
      </c>
      <c r="D80" s="66">
        <f t="shared" si="13"/>
        <v>6798.459999999999</v>
      </c>
      <c r="E80" s="66">
        <f aca="true" t="shared" si="23" ref="E80:O80">SUM(E81+E82+E84+E83)</f>
        <v>1675697.57</v>
      </c>
      <c r="F80" s="73">
        <f t="shared" si="4"/>
        <v>6798.459999999999</v>
      </c>
      <c r="G80" s="77">
        <f t="shared" si="23"/>
        <v>0</v>
      </c>
      <c r="H80" s="308">
        <f t="shared" si="23"/>
        <v>0</v>
      </c>
      <c r="I80" s="67">
        <f t="shared" si="23"/>
        <v>0</v>
      </c>
      <c r="J80" s="67">
        <f t="shared" si="23"/>
        <v>0</v>
      </c>
      <c r="K80" s="67">
        <f t="shared" si="23"/>
        <v>0</v>
      </c>
      <c r="L80" s="79">
        <f t="shared" si="23"/>
        <v>0</v>
      </c>
      <c r="M80" s="67">
        <f t="shared" si="23"/>
        <v>0</v>
      </c>
      <c r="N80" s="67">
        <f t="shared" si="23"/>
        <v>0</v>
      </c>
      <c r="O80" s="79">
        <f t="shared" si="23"/>
        <v>6798.459999999999</v>
      </c>
    </row>
    <row r="81" spans="1:15" s="69" customFormat="1" ht="18.75">
      <c r="A81" s="105" t="s">
        <v>90</v>
      </c>
      <c r="B81" s="113" t="s">
        <v>91</v>
      </c>
      <c r="C81" s="301">
        <v>422911.96</v>
      </c>
      <c r="D81" s="72">
        <f t="shared" si="13"/>
        <v>0</v>
      </c>
      <c r="E81" s="72">
        <f>C81+F81</f>
        <v>422911.96</v>
      </c>
      <c r="F81" s="73">
        <f t="shared" si="4"/>
        <v>0</v>
      </c>
      <c r="G81" s="316"/>
      <c r="H81" s="316"/>
      <c r="I81" s="72"/>
      <c r="J81" s="263"/>
      <c r="K81" s="72"/>
      <c r="L81" s="101"/>
      <c r="M81" s="72"/>
      <c r="N81" s="72"/>
      <c r="O81" s="101"/>
    </row>
    <row r="82" spans="1:15" s="69" customFormat="1" ht="18.75">
      <c r="A82" s="105" t="s">
        <v>55</v>
      </c>
      <c r="B82" s="113" t="s">
        <v>56</v>
      </c>
      <c r="C82" s="301">
        <v>497343.96</v>
      </c>
      <c r="D82" s="72">
        <f t="shared" si="13"/>
        <v>10994.46</v>
      </c>
      <c r="E82" s="72">
        <f>C82+F82</f>
        <v>508338.42000000004</v>
      </c>
      <c r="F82" s="73">
        <f t="shared" si="4"/>
        <v>10994.46</v>
      </c>
      <c r="G82" s="314"/>
      <c r="H82" s="317"/>
      <c r="I82" s="72"/>
      <c r="J82" s="279"/>
      <c r="K82" s="72"/>
      <c r="L82" s="101"/>
      <c r="M82" s="72"/>
      <c r="N82" s="72"/>
      <c r="O82" s="101">
        <v>10994.46</v>
      </c>
    </row>
    <row r="83" spans="1:15" s="69" customFormat="1" ht="18.75">
      <c r="A83" s="105" t="s">
        <v>130</v>
      </c>
      <c r="B83" s="113" t="s">
        <v>131</v>
      </c>
      <c r="C83" s="301">
        <v>555408.95</v>
      </c>
      <c r="D83" s="72">
        <f t="shared" si="13"/>
        <v>0</v>
      </c>
      <c r="E83" s="72">
        <f>C83+F83</f>
        <v>555408.95</v>
      </c>
      <c r="F83" s="73">
        <f t="shared" si="4"/>
        <v>0</v>
      </c>
      <c r="G83" s="313"/>
      <c r="H83" s="309"/>
      <c r="I83" s="72"/>
      <c r="J83" s="263"/>
      <c r="K83" s="72"/>
      <c r="L83" s="101"/>
      <c r="M83" s="72"/>
      <c r="N83" s="72"/>
      <c r="O83" s="101"/>
    </row>
    <row r="84" spans="1:15" s="69" customFormat="1" ht="37.5">
      <c r="A84" s="105" t="s">
        <v>132</v>
      </c>
      <c r="B84" s="113" t="s">
        <v>57</v>
      </c>
      <c r="C84" s="301">
        <v>193234.24</v>
      </c>
      <c r="D84" s="72">
        <f t="shared" si="13"/>
        <v>-4196</v>
      </c>
      <c r="E84" s="72">
        <f>C84+F84</f>
        <v>189038.24</v>
      </c>
      <c r="F84" s="73">
        <f t="shared" si="4"/>
        <v>-4196</v>
      </c>
      <c r="G84" s="82"/>
      <c r="H84" s="73"/>
      <c r="I84" s="72"/>
      <c r="J84" s="263"/>
      <c r="K84" s="72"/>
      <c r="L84" s="72"/>
      <c r="M84" s="72"/>
      <c r="N84" s="72"/>
      <c r="O84" s="82">
        <v>-4196</v>
      </c>
    </row>
    <row r="85" spans="1:15" s="69" customFormat="1" ht="18.75">
      <c r="A85" s="88" t="s">
        <v>58</v>
      </c>
      <c r="B85" s="116" t="s">
        <v>59</v>
      </c>
      <c r="C85" s="66">
        <f>C87+C86</f>
        <v>30610</v>
      </c>
      <c r="D85" s="66">
        <f>D87+D86</f>
        <v>0</v>
      </c>
      <c r="E85" s="66">
        <f aca="true" t="shared" si="24" ref="E85:O85">E87+E86</f>
        <v>30610</v>
      </c>
      <c r="F85" s="80">
        <f>SUM(G85:O85)</f>
        <v>0</v>
      </c>
      <c r="G85" s="77">
        <f t="shared" si="24"/>
        <v>0</v>
      </c>
      <c r="H85" s="80">
        <f t="shared" si="24"/>
        <v>0</v>
      </c>
      <c r="I85" s="77">
        <f t="shared" si="24"/>
        <v>0</v>
      </c>
      <c r="J85" s="77">
        <f t="shared" si="24"/>
        <v>0</v>
      </c>
      <c r="K85" s="149">
        <f t="shared" si="24"/>
        <v>0</v>
      </c>
      <c r="L85" s="77">
        <f t="shared" si="24"/>
        <v>0</v>
      </c>
      <c r="M85" s="149">
        <f t="shared" si="24"/>
        <v>0</v>
      </c>
      <c r="N85" s="149">
        <f t="shared" si="24"/>
        <v>0</v>
      </c>
      <c r="O85" s="149">
        <f t="shared" si="24"/>
        <v>0</v>
      </c>
    </row>
    <row r="86" spans="1:15" s="69" customFormat="1" ht="26.25" customHeight="1">
      <c r="A86" s="286" t="s">
        <v>312</v>
      </c>
      <c r="B86" s="287" t="s">
        <v>313</v>
      </c>
      <c r="C86" s="288">
        <v>24200</v>
      </c>
      <c r="D86" s="72">
        <f t="shared" si="13"/>
        <v>0</v>
      </c>
      <c r="E86" s="72">
        <f>C86+F86</f>
        <v>24200</v>
      </c>
      <c r="F86" s="80">
        <f>SUM(G86:O86)</f>
        <v>0</v>
      </c>
      <c r="G86" s="288"/>
      <c r="H86" s="68"/>
      <c r="I86" s="68"/>
      <c r="J86" s="260"/>
      <c r="K86" s="68"/>
      <c r="L86" s="289"/>
      <c r="M86" s="68"/>
      <c r="N86" s="68"/>
      <c r="O86" s="68"/>
    </row>
    <row r="87" spans="1:15" s="69" customFormat="1" ht="37.5">
      <c r="A87" s="105" t="s">
        <v>134</v>
      </c>
      <c r="B87" s="113" t="s">
        <v>211</v>
      </c>
      <c r="C87" s="301">
        <v>6410</v>
      </c>
      <c r="D87" s="72">
        <f t="shared" si="13"/>
        <v>0</v>
      </c>
      <c r="E87" s="72">
        <f>C87+F87</f>
        <v>6410</v>
      </c>
      <c r="F87" s="73">
        <f t="shared" si="4"/>
        <v>0</v>
      </c>
      <c r="G87" s="307"/>
      <c r="H87" s="73"/>
      <c r="I87" s="72"/>
      <c r="J87" s="263"/>
      <c r="K87" s="72"/>
      <c r="L87" s="101"/>
      <c r="M87" s="72"/>
      <c r="N87" s="72"/>
      <c r="O87" s="82"/>
    </row>
    <row r="88" spans="1:15" s="69" customFormat="1" ht="18.75">
      <c r="A88" s="88" t="s">
        <v>60</v>
      </c>
      <c r="B88" s="116" t="s">
        <v>61</v>
      </c>
      <c r="C88" s="66">
        <f aca="true" t="shared" si="25" ref="C88:O88">SUM(C89:C92)</f>
        <v>5175691.340000001</v>
      </c>
      <c r="D88" s="66">
        <f aca="true" t="shared" si="26" ref="D88:D122">F88</f>
        <v>-4701.649999999999</v>
      </c>
      <c r="E88" s="66">
        <f t="shared" si="25"/>
        <v>5170989.6899999995</v>
      </c>
      <c r="F88" s="80">
        <f>SUM(G88:O88)</f>
        <v>-4701.649999999999</v>
      </c>
      <c r="G88" s="149">
        <f t="shared" si="25"/>
        <v>0</v>
      </c>
      <c r="H88" s="68">
        <f t="shared" si="25"/>
        <v>0</v>
      </c>
      <c r="I88" s="68">
        <f t="shared" si="25"/>
        <v>0</v>
      </c>
      <c r="J88" s="110">
        <f t="shared" si="25"/>
        <v>0</v>
      </c>
      <c r="K88" s="66">
        <f t="shared" si="25"/>
        <v>0</v>
      </c>
      <c r="L88" s="77">
        <f t="shared" si="25"/>
        <v>0</v>
      </c>
      <c r="M88" s="109">
        <f t="shared" si="25"/>
        <v>0</v>
      </c>
      <c r="N88" s="66">
        <f t="shared" si="25"/>
        <v>0</v>
      </c>
      <c r="O88" s="77">
        <f t="shared" si="25"/>
        <v>-4701.649999999999</v>
      </c>
    </row>
    <row r="89" spans="1:15" s="69" customFormat="1" ht="18.75">
      <c r="A89" s="104" t="s">
        <v>88</v>
      </c>
      <c r="B89" s="113" t="s">
        <v>89</v>
      </c>
      <c r="C89" s="301">
        <v>1863491.4</v>
      </c>
      <c r="D89" s="72">
        <f t="shared" si="26"/>
        <v>-3042.45</v>
      </c>
      <c r="E89" s="72">
        <f>C89+F89</f>
        <v>1860448.95</v>
      </c>
      <c r="F89" s="73">
        <f t="shared" si="4"/>
        <v>-3042.45</v>
      </c>
      <c r="G89" s="314"/>
      <c r="H89" s="315"/>
      <c r="I89" s="265"/>
      <c r="J89" s="279"/>
      <c r="K89" s="72"/>
      <c r="L89" s="101"/>
      <c r="M89" s="72"/>
      <c r="N89" s="86"/>
      <c r="O89" s="101">
        <v>-3042.45</v>
      </c>
    </row>
    <row r="90" spans="1:15" s="69" customFormat="1" ht="18.75">
      <c r="A90" s="105" t="s">
        <v>62</v>
      </c>
      <c r="B90" s="113" t="s">
        <v>63</v>
      </c>
      <c r="C90" s="301">
        <v>2928752.92</v>
      </c>
      <c r="D90" s="72">
        <f t="shared" si="26"/>
        <v>-1330.02</v>
      </c>
      <c r="E90" s="72">
        <f>C90+F90</f>
        <v>2927422.9</v>
      </c>
      <c r="F90" s="73">
        <f t="shared" si="4"/>
        <v>-1330.02</v>
      </c>
      <c r="G90" s="314"/>
      <c r="H90" s="310"/>
      <c r="I90" s="265"/>
      <c r="J90" s="279"/>
      <c r="K90" s="72"/>
      <c r="L90" s="101"/>
      <c r="M90" s="72"/>
      <c r="N90" s="72"/>
      <c r="O90" s="101">
        <v>-1330.02</v>
      </c>
    </row>
    <row r="91" spans="1:15" s="69" customFormat="1" ht="18.75">
      <c r="A91" s="105" t="s">
        <v>64</v>
      </c>
      <c r="B91" s="113" t="s">
        <v>65</v>
      </c>
      <c r="C91" s="301">
        <v>140375.4</v>
      </c>
      <c r="D91" s="72">
        <f t="shared" si="26"/>
        <v>-159.7</v>
      </c>
      <c r="E91" s="72">
        <f>C91+F91</f>
        <v>140215.69999999998</v>
      </c>
      <c r="F91" s="73">
        <f t="shared" si="4"/>
        <v>-159.7</v>
      </c>
      <c r="G91" s="82"/>
      <c r="H91" s="310"/>
      <c r="I91" s="265"/>
      <c r="J91" s="263"/>
      <c r="K91" s="72"/>
      <c r="L91" s="101"/>
      <c r="M91" s="72"/>
      <c r="N91" s="72"/>
      <c r="O91" s="101">
        <v>-159.7</v>
      </c>
    </row>
    <row r="92" spans="1:15" s="69" customFormat="1" ht="18.75">
      <c r="A92" s="105" t="s">
        <v>66</v>
      </c>
      <c r="B92" s="118" t="s">
        <v>67</v>
      </c>
      <c r="C92" s="301">
        <v>243071.62</v>
      </c>
      <c r="D92" s="72">
        <f t="shared" si="26"/>
        <v>-169.48</v>
      </c>
      <c r="E92" s="72">
        <f>C92+F92</f>
        <v>242902.13999999998</v>
      </c>
      <c r="F92" s="73">
        <f t="shared" si="4"/>
        <v>-169.48</v>
      </c>
      <c r="G92" s="82"/>
      <c r="H92" s="311"/>
      <c r="I92" s="265"/>
      <c r="J92" s="263"/>
      <c r="K92" s="72"/>
      <c r="L92" s="101"/>
      <c r="M92" s="111"/>
      <c r="N92" s="72"/>
      <c r="O92" s="101">
        <v>-169.48</v>
      </c>
    </row>
    <row r="93" spans="1:15" s="69" customFormat="1" ht="18.75">
      <c r="A93" s="88" t="s">
        <v>68</v>
      </c>
      <c r="B93" s="116" t="s">
        <v>180</v>
      </c>
      <c r="C93" s="66">
        <f>SUM(C94:C94)</f>
        <v>267217.74</v>
      </c>
      <c r="D93" s="72">
        <f t="shared" si="26"/>
        <v>2207.51</v>
      </c>
      <c r="E93" s="66">
        <f>SUM(E94:E94)</f>
        <v>269425.25</v>
      </c>
      <c r="F93" s="80">
        <f aca="true" t="shared" si="27" ref="F93:F122">SUM(G93:O93)</f>
        <v>2207.51</v>
      </c>
      <c r="G93" s="77">
        <f aca="true" t="shared" si="28" ref="G93:O93">SUM(G94:G94)</f>
        <v>0</v>
      </c>
      <c r="H93" s="110">
        <f t="shared" si="28"/>
        <v>0</v>
      </c>
      <c r="I93" s="66">
        <f t="shared" si="28"/>
        <v>0</v>
      </c>
      <c r="J93" s="109">
        <f t="shared" si="28"/>
        <v>0</v>
      </c>
      <c r="K93" s="66">
        <f t="shared" si="28"/>
        <v>0</v>
      </c>
      <c r="L93" s="290">
        <f t="shared" si="28"/>
        <v>0</v>
      </c>
      <c r="M93" s="109">
        <f t="shared" si="28"/>
        <v>0</v>
      </c>
      <c r="N93" s="66">
        <f t="shared" si="28"/>
        <v>0</v>
      </c>
      <c r="O93" s="77">
        <f t="shared" si="28"/>
        <v>2207.51</v>
      </c>
    </row>
    <row r="94" spans="1:15" s="69" customFormat="1" ht="18.75">
      <c r="A94" s="105" t="s">
        <v>70</v>
      </c>
      <c r="B94" s="113" t="s">
        <v>71</v>
      </c>
      <c r="C94" s="301">
        <v>267217.74</v>
      </c>
      <c r="D94" s="72">
        <f t="shared" si="26"/>
        <v>2207.51</v>
      </c>
      <c r="E94" s="72">
        <f>C94+F94</f>
        <v>269425.25</v>
      </c>
      <c r="F94" s="73">
        <f t="shared" si="27"/>
        <v>2207.51</v>
      </c>
      <c r="G94" s="101"/>
      <c r="H94" s="111"/>
      <c r="I94" s="72"/>
      <c r="J94" s="263"/>
      <c r="K94" s="72"/>
      <c r="L94" s="101"/>
      <c r="M94" s="111"/>
      <c r="N94" s="72"/>
      <c r="O94" s="82">
        <v>2207.51</v>
      </c>
    </row>
    <row r="95" spans="1:15" s="69" customFormat="1" ht="18.75">
      <c r="A95" s="65" t="s">
        <v>73</v>
      </c>
      <c r="B95" s="116" t="s">
        <v>74</v>
      </c>
      <c r="C95" s="66">
        <f aca="true" t="shared" si="29" ref="C95:O95">SUM(C96:C99)</f>
        <v>392938.72000000003</v>
      </c>
      <c r="D95" s="66">
        <f t="shared" si="26"/>
        <v>12.680000000000007</v>
      </c>
      <c r="E95" s="66">
        <f t="shared" si="29"/>
        <v>392951.4</v>
      </c>
      <c r="F95" s="80">
        <f t="shared" si="27"/>
        <v>12.680000000000007</v>
      </c>
      <c r="G95" s="77">
        <f t="shared" si="29"/>
        <v>0</v>
      </c>
      <c r="H95" s="66">
        <f t="shared" si="29"/>
        <v>0</v>
      </c>
      <c r="I95" s="66">
        <f t="shared" si="29"/>
        <v>0</v>
      </c>
      <c r="J95" s="66">
        <f t="shared" si="29"/>
        <v>0</v>
      </c>
      <c r="K95" s="66">
        <f t="shared" si="29"/>
        <v>0</v>
      </c>
      <c r="L95" s="77">
        <f t="shared" si="29"/>
        <v>0</v>
      </c>
      <c r="M95" s="66">
        <f t="shared" si="29"/>
        <v>0</v>
      </c>
      <c r="N95" s="66">
        <f t="shared" si="29"/>
        <v>0</v>
      </c>
      <c r="O95" s="66">
        <f t="shared" si="29"/>
        <v>12.680000000000007</v>
      </c>
    </row>
    <row r="96" spans="1:15" s="69" customFormat="1" ht="18.75">
      <c r="A96" s="105" t="s">
        <v>75</v>
      </c>
      <c r="B96" s="113" t="s">
        <v>76</v>
      </c>
      <c r="C96" s="302">
        <v>70445.81</v>
      </c>
      <c r="D96" s="72">
        <f t="shared" si="26"/>
        <v>0</v>
      </c>
      <c r="E96" s="72">
        <f>C96+F96</f>
        <v>70445.81</v>
      </c>
      <c r="F96" s="73">
        <f t="shared" si="27"/>
        <v>0</v>
      </c>
      <c r="G96" s="280"/>
      <c r="H96" s="72"/>
      <c r="I96" s="72"/>
      <c r="J96" s="263"/>
      <c r="K96" s="72"/>
      <c r="L96" s="101"/>
      <c r="M96" s="72"/>
      <c r="N96" s="72"/>
      <c r="O96" s="72"/>
    </row>
    <row r="97" spans="1:15" s="69" customFormat="1" ht="18.75">
      <c r="A97" s="105" t="s">
        <v>77</v>
      </c>
      <c r="B97" s="113" t="s">
        <v>78</v>
      </c>
      <c r="C97" s="302">
        <v>137275.57</v>
      </c>
      <c r="D97" s="72">
        <f t="shared" si="26"/>
        <v>194</v>
      </c>
      <c r="E97" s="72">
        <f>C97+F97</f>
        <v>137469.57</v>
      </c>
      <c r="F97" s="73">
        <f t="shared" si="27"/>
        <v>194</v>
      </c>
      <c r="G97" s="281"/>
      <c r="H97" s="264"/>
      <c r="I97" s="72"/>
      <c r="J97" s="72"/>
      <c r="K97" s="72"/>
      <c r="L97" s="101"/>
      <c r="M97" s="72"/>
      <c r="N97" s="72"/>
      <c r="O97" s="72">
        <v>194</v>
      </c>
    </row>
    <row r="98" spans="1:15" s="69" customFormat="1" ht="18.75">
      <c r="A98" s="105" t="s">
        <v>87</v>
      </c>
      <c r="B98" s="117" t="s">
        <v>136</v>
      </c>
      <c r="C98" s="302">
        <v>96043.16</v>
      </c>
      <c r="D98" s="72">
        <f t="shared" si="26"/>
        <v>0</v>
      </c>
      <c r="E98" s="72">
        <f>C98+F98</f>
        <v>96043.16</v>
      </c>
      <c r="F98" s="73">
        <f t="shared" si="27"/>
        <v>0</v>
      </c>
      <c r="G98" s="282"/>
      <c r="H98" s="72"/>
      <c r="I98" s="72"/>
      <c r="J98" s="72"/>
      <c r="K98" s="72"/>
      <c r="L98" s="82"/>
      <c r="M98" s="263"/>
      <c r="N98" s="72"/>
      <c r="O98" s="72"/>
    </row>
    <row r="99" spans="1:15" s="69" customFormat="1" ht="18.75" customHeight="1">
      <c r="A99" s="105" t="s">
        <v>79</v>
      </c>
      <c r="B99" s="113" t="s">
        <v>80</v>
      </c>
      <c r="C99" s="302">
        <v>89174.18</v>
      </c>
      <c r="D99" s="72">
        <f t="shared" si="26"/>
        <v>-181.32</v>
      </c>
      <c r="E99" s="72">
        <f>C99+F99</f>
        <v>88992.85999999999</v>
      </c>
      <c r="F99" s="73">
        <f t="shared" si="27"/>
        <v>-181.32</v>
      </c>
      <c r="G99" s="279"/>
      <c r="H99" s="72"/>
      <c r="I99" s="72"/>
      <c r="J99" s="263"/>
      <c r="K99" s="72"/>
      <c r="L99" s="101"/>
      <c r="M99" s="72"/>
      <c r="N99" s="72"/>
      <c r="O99" s="72">
        <v>-181.32</v>
      </c>
    </row>
    <row r="100" spans="1:15" s="81" customFormat="1" ht="18.75">
      <c r="A100" s="65" t="s">
        <v>205</v>
      </c>
      <c r="B100" s="116" t="s">
        <v>135</v>
      </c>
      <c r="C100" s="66">
        <f>C101+C103+C102+C104</f>
        <v>58196.76999999999</v>
      </c>
      <c r="D100" s="72">
        <f t="shared" si="26"/>
        <v>0</v>
      </c>
      <c r="E100" s="66">
        <f>E101+E103+E102+E104</f>
        <v>58196.76999999999</v>
      </c>
      <c r="F100" s="80">
        <f t="shared" si="27"/>
        <v>0</v>
      </c>
      <c r="G100" s="77">
        <f>SUM(G101:G104)</f>
        <v>0</v>
      </c>
      <c r="H100" s="77">
        <f aca="true" t="shared" si="30" ref="H100:N100">SUM(H101:H104)</f>
        <v>0</v>
      </c>
      <c r="I100" s="77">
        <f t="shared" si="30"/>
        <v>0</v>
      </c>
      <c r="J100" s="77">
        <f t="shared" si="30"/>
        <v>0</v>
      </c>
      <c r="K100" s="77">
        <f t="shared" si="30"/>
        <v>0</v>
      </c>
      <c r="L100" s="77">
        <f t="shared" si="30"/>
        <v>0</v>
      </c>
      <c r="M100" s="77">
        <f t="shared" si="30"/>
        <v>0</v>
      </c>
      <c r="N100" s="77">
        <f t="shared" si="30"/>
        <v>0</v>
      </c>
      <c r="O100" s="77">
        <f>SUM(O101:O103)</f>
        <v>0</v>
      </c>
    </row>
    <row r="101" spans="1:15" s="81" customFormat="1" ht="18.75">
      <c r="A101" s="94">
        <v>1101</v>
      </c>
      <c r="B101" s="117" t="s">
        <v>150</v>
      </c>
      <c r="C101" s="301">
        <v>6345.7</v>
      </c>
      <c r="D101" s="72">
        <f t="shared" si="26"/>
        <v>3644.66</v>
      </c>
      <c r="E101" s="72">
        <f>C101+F101</f>
        <v>9990.36</v>
      </c>
      <c r="F101" s="73">
        <f t="shared" si="27"/>
        <v>3644.66</v>
      </c>
      <c r="G101" s="82"/>
      <c r="H101" s="82"/>
      <c r="I101" s="82"/>
      <c r="J101" s="66"/>
      <c r="K101" s="66"/>
      <c r="L101" s="101"/>
      <c r="M101" s="82"/>
      <c r="N101" s="82"/>
      <c r="O101" s="82">
        <v>3644.66</v>
      </c>
    </row>
    <row r="102" spans="1:15" s="81" customFormat="1" ht="18.75">
      <c r="A102" s="94" t="s">
        <v>215</v>
      </c>
      <c r="B102" s="130" t="s">
        <v>216</v>
      </c>
      <c r="C102" s="301">
        <v>5898.73</v>
      </c>
      <c r="D102" s="72">
        <f t="shared" si="26"/>
        <v>0</v>
      </c>
      <c r="E102" s="72">
        <f>C102+F102</f>
        <v>5898.73</v>
      </c>
      <c r="F102" s="73">
        <f t="shared" si="27"/>
        <v>0</v>
      </c>
      <c r="G102" s="82"/>
      <c r="H102" s="82"/>
      <c r="I102" s="82"/>
      <c r="J102" s="263"/>
      <c r="K102" s="66"/>
      <c r="L102" s="101"/>
      <c r="M102" s="82"/>
      <c r="N102" s="82"/>
      <c r="O102" s="82"/>
    </row>
    <row r="103" spans="1:15" s="81" customFormat="1" ht="18.75">
      <c r="A103" s="94" t="s">
        <v>181</v>
      </c>
      <c r="B103" s="117" t="s">
        <v>183</v>
      </c>
      <c r="C103" s="301">
        <v>42000</v>
      </c>
      <c r="D103" s="72">
        <f t="shared" si="26"/>
        <v>-3644.66</v>
      </c>
      <c r="E103" s="72">
        <f>C103+F103</f>
        <v>38355.34</v>
      </c>
      <c r="F103" s="73">
        <f t="shared" si="27"/>
        <v>-3644.66</v>
      </c>
      <c r="G103" s="269"/>
      <c r="H103" s="66"/>
      <c r="I103" s="66"/>
      <c r="J103" s="263"/>
      <c r="K103" s="82"/>
      <c r="L103" s="77"/>
      <c r="M103" s="66"/>
      <c r="N103" s="66"/>
      <c r="O103" s="82">
        <v>-3644.66</v>
      </c>
    </row>
    <row r="104" spans="1:15" s="81" customFormat="1" ht="37.5">
      <c r="A104" s="94" t="s">
        <v>217</v>
      </c>
      <c r="B104" s="117" t="s">
        <v>218</v>
      </c>
      <c r="C104" s="301">
        <v>3952.34</v>
      </c>
      <c r="D104" s="72">
        <f t="shared" si="26"/>
        <v>0</v>
      </c>
      <c r="E104" s="72">
        <f>C104+F104</f>
        <v>3952.34</v>
      </c>
      <c r="F104" s="73">
        <f t="shared" si="27"/>
        <v>0</v>
      </c>
      <c r="G104" s="82"/>
      <c r="H104" s="66"/>
      <c r="I104" s="93"/>
      <c r="J104" s="66"/>
      <c r="K104" s="66"/>
      <c r="L104" s="101"/>
      <c r="M104" s="66"/>
      <c r="N104" s="82"/>
      <c r="O104" s="66"/>
    </row>
    <row r="105" spans="1:15" s="69" customFormat="1" ht="18.75">
      <c r="A105" s="95">
        <v>1200</v>
      </c>
      <c r="B105" s="119" t="s">
        <v>184</v>
      </c>
      <c r="C105" s="66">
        <f aca="true" t="shared" si="31" ref="C105:I105">C106+C107</f>
        <v>37774</v>
      </c>
      <c r="D105" s="72">
        <f t="shared" si="26"/>
        <v>0</v>
      </c>
      <c r="E105" s="66">
        <f>E106+E107</f>
        <v>37774</v>
      </c>
      <c r="F105" s="73">
        <f t="shared" si="27"/>
        <v>0</v>
      </c>
      <c r="G105" s="77">
        <f t="shared" si="31"/>
        <v>0</v>
      </c>
      <c r="H105" s="77">
        <f t="shared" si="31"/>
        <v>0</v>
      </c>
      <c r="I105" s="77">
        <f t="shared" si="31"/>
        <v>0</v>
      </c>
      <c r="J105" s="77">
        <f aca="true" t="shared" si="32" ref="J105:O105">J106+J107</f>
        <v>0</v>
      </c>
      <c r="K105" s="77">
        <f t="shared" si="32"/>
        <v>0</v>
      </c>
      <c r="L105" s="77">
        <f t="shared" si="32"/>
        <v>0</v>
      </c>
      <c r="M105" s="77">
        <f t="shared" si="32"/>
        <v>0</v>
      </c>
      <c r="N105" s="77">
        <f t="shared" si="32"/>
        <v>0</v>
      </c>
      <c r="O105" s="77">
        <f t="shared" si="32"/>
        <v>0</v>
      </c>
    </row>
    <row r="106" spans="1:15" s="69" customFormat="1" ht="18.75">
      <c r="A106" s="94" t="s">
        <v>186</v>
      </c>
      <c r="B106" s="117" t="s">
        <v>72</v>
      </c>
      <c r="C106" s="301">
        <v>3326</v>
      </c>
      <c r="D106" s="72">
        <f t="shared" si="26"/>
        <v>0</v>
      </c>
      <c r="E106" s="72">
        <f>C106+F106</f>
        <v>3326</v>
      </c>
      <c r="F106" s="73">
        <f t="shared" si="27"/>
        <v>0</v>
      </c>
      <c r="G106" s="82"/>
      <c r="H106" s="72"/>
      <c r="I106" s="72"/>
      <c r="J106" s="72"/>
      <c r="K106" s="72"/>
      <c r="L106" s="82"/>
      <c r="M106" s="72"/>
      <c r="N106" s="72"/>
      <c r="O106" s="72"/>
    </row>
    <row r="107" spans="1:15" s="69" customFormat="1" ht="39" customHeight="1">
      <c r="A107" s="94" t="s">
        <v>185</v>
      </c>
      <c r="B107" s="117" t="s">
        <v>187</v>
      </c>
      <c r="C107" s="301">
        <v>34448</v>
      </c>
      <c r="D107" s="72">
        <f t="shared" si="26"/>
        <v>0</v>
      </c>
      <c r="E107" s="72">
        <f>C107+F107</f>
        <v>34448</v>
      </c>
      <c r="F107" s="73">
        <f t="shared" si="27"/>
        <v>0</v>
      </c>
      <c r="G107" s="82"/>
      <c r="H107" s="66"/>
      <c r="I107" s="72"/>
      <c r="J107" s="72"/>
      <c r="K107" s="72"/>
      <c r="L107" s="82"/>
      <c r="M107" s="263"/>
      <c r="N107" s="72"/>
      <c r="O107" s="72"/>
    </row>
    <row r="108" spans="1:15" s="69" customFormat="1" ht="37.5">
      <c r="A108" s="95" t="s">
        <v>188</v>
      </c>
      <c r="B108" s="119" t="s">
        <v>34</v>
      </c>
      <c r="C108" s="66">
        <f aca="true" t="shared" si="33" ref="C108:O108">C109</f>
        <v>423916</v>
      </c>
      <c r="D108" s="72">
        <f t="shared" si="26"/>
        <v>0</v>
      </c>
      <c r="E108" s="66">
        <f t="shared" si="33"/>
        <v>423916</v>
      </c>
      <c r="F108" s="73">
        <f t="shared" si="27"/>
        <v>0</v>
      </c>
      <c r="G108" s="77">
        <f t="shared" si="33"/>
        <v>0</v>
      </c>
      <c r="H108" s="77">
        <f t="shared" si="33"/>
        <v>0</v>
      </c>
      <c r="I108" s="77">
        <f t="shared" si="33"/>
        <v>0</v>
      </c>
      <c r="J108" s="77">
        <f t="shared" si="33"/>
        <v>0</v>
      </c>
      <c r="K108" s="77">
        <f t="shared" si="33"/>
        <v>0</v>
      </c>
      <c r="L108" s="77">
        <f t="shared" si="33"/>
        <v>0</v>
      </c>
      <c r="M108" s="77">
        <f t="shared" si="33"/>
        <v>0</v>
      </c>
      <c r="N108" s="77">
        <f t="shared" si="33"/>
        <v>0</v>
      </c>
      <c r="O108" s="77">
        <f t="shared" si="33"/>
        <v>0</v>
      </c>
    </row>
    <row r="109" spans="1:15" s="69" customFormat="1" ht="38.25" customHeight="1">
      <c r="A109" s="94" t="s">
        <v>189</v>
      </c>
      <c r="B109" s="117" t="s">
        <v>190</v>
      </c>
      <c r="C109" s="301">
        <v>423916</v>
      </c>
      <c r="D109" s="72">
        <f t="shared" si="26"/>
        <v>0</v>
      </c>
      <c r="E109" s="72">
        <f>C109+F109</f>
        <v>423916</v>
      </c>
      <c r="F109" s="73">
        <f t="shared" si="27"/>
        <v>0</v>
      </c>
      <c r="G109" s="82"/>
      <c r="H109" s="93"/>
      <c r="I109" s="93"/>
      <c r="J109" s="263"/>
      <c r="K109" s="72"/>
      <c r="L109" s="82"/>
      <c r="M109" s="72"/>
      <c r="N109" s="72"/>
      <c r="O109" s="72"/>
    </row>
    <row r="110" spans="1:16" s="69" customFormat="1" ht="18.75">
      <c r="A110" s="105"/>
      <c r="B110" s="116" t="s">
        <v>81</v>
      </c>
      <c r="C110" s="66">
        <f>SUM(C60+C68+C70+C73+C80+C85+C88+C93+C95+C100+C105+C108)</f>
        <v>10777784.360000001</v>
      </c>
      <c r="D110" s="66">
        <f t="shared" si="26"/>
        <v>6.252776074688882E-13</v>
      </c>
      <c r="E110" s="66">
        <f aca="true" t="shared" si="34" ref="E110:J110">SUM(E60+E68+E70+E73+E80+E85+E88+E93+E95+E100+E105+E108)</f>
        <v>10777784.36</v>
      </c>
      <c r="F110" s="66">
        <f t="shared" si="34"/>
        <v>6.252776074688882E-13</v>
      </c>
      <c r="G110" s="82">
        <f t="shared" si="34"/>
        <v>0</v>
      </c>
      <c r="H110" s="82">
        <f t="shared" si="34"/>
        <v>0</v>
      </c>
      <c r="I110" s="82">
        <f t="shared" si="34"/>
        <v>0</v>
      </c>
      <c r="J110" s="82">
        <f t="shared" si="34"/>
        <v>0</v>
      </c>
      <c r="K110" s="82">
        <f aca="true" t="shared" si="35" ref="K110:P110">SUM(K60+K68+K70+K73+K80+K85+K88+K93+K95+K100+K105+K108)</f>
        <v>-2673.53</v>
      </c>
      <c r="L110" s="82">
        <f t="shared" si="35"/>
        <v>0</v>
      </c>
      <c r="M110" s="82">
        <f t="shared" si="35"/>
        <v>0</v>
      </c>
      <c r="N110" s="82">
        <f t="shared" si="35"/>
        <v>0</v>
      </c>
      <c r="O110" s="82">
        <f t="shared" si="35"/>
        <v>2673.530000000001</v>
      </c>
      <c r="P110" s="82" t="e">
        <f t="shared" si="35"/>
        <v>#REF!</v>
      </c>
    </row>
    <row r="111" spans="1:16" s="69" customFormat="1" ht="37.5">
      <c r="A111" s="105"/>
      <c r="B111" s="113" t="s">
        <v>178</v>
      </c>
      <c r="C111" s="87">
        <f>C58-C110</f>
        <v>-2425275.6400000006</v>
      </c>
      <c r="D111" s="87">
        <f aca="true" t="shared" si="36" ref="D111:J111">D58-D110</f>
        <v>-6.252776074688882E-13</v>
      </c>
      <c r="E111" s="87">
        <f>E58-E110</f>
        <v>-2425275.6399999987</v>
      </c>
      <c r="F111" s="87">
        <f t="shared" si="36"/>
        <v>-6.252776074688882E-13</v>
      </c>
      <c r="G111" s="271">
        <f t="shared" si="36"/>
        <v>0</v>
      </c>
      <c r="H111" s="87">
        <f t="shared" si="36"/>
        <v>0</v>
      </c>
      <c r="I111" s="268">
        <f t="shared" si="36"/>
        <v>0</v>
      </c>
      <c r="J111" s="87">
        <f t="shared" si="36"/>
        <v>0</v>
      </c>
      <c r="K111" s="87">
        <f aca="true" t="shared" si="37" ref="K111:P111">K58-K110</f>
        <v>2673.53</v>
      </c>
      <c r="L111" s="271">
        <f t="shared" si="37"/>
        <v>0</v>
      </c>
      <c r="M111" s="87">
        <f t="shared" si="37"/>
        <v>0</v>
      </c>
      <c r="N111" s="87">
        <f t="shared" si="37"/>
        <v>0</v>
      </c>
      <c r="O111" s="87">
        <f t="shared" si="37"/>
        <v>-2673.530000000001</v>
      </c>
      <c r="P111" s="87" t="e">
        <f t="shared" si="37"/>
        <v>#REF!</v>
      </c>
    </row>
    <row r="112" spans="1:15" s="69" customFormat="1" ht="37.5">
      <c r="A112" s="106" t="s">
        <v>107</v>
      </c>
      <c r="B112" s="121" t="s">
        <v>182</v>
      </c>
      <c r="C112" s="87"/>
      <c r="D112" s="72">
        <f t="shared" si="26"/>
        <v>0</v>
      </c>
      <c r="E112" s="87"/>
      <c r="F112" s="73">
        <f t="shared" si="27"/>
        <v>0</v>
      </c>
      <c r="G112" s="271"/>
      <c r="H112" s="87"/>
      <c r="I112" s="87"/>
      <c r="J112" s="87"/>
      <c r="K112" s="87"/>
      <c r="L112" s="87"/>
      <c r="M112" s="87"/>
      <c r="N112" s="87"/>
      <c r="O112" s="87"/>
    </row>
    <row r="113" spans="1:15" s="69" customFormat="1" ht="37.5">
      <c r="A113" s="107" t="s">
        <v>244</v>
      </c>
      <c r="B113" s="119" t="s">
        <v>245</v>
      </c>
      <c r="C113" s="303">
        <f>C114-C115</f>
        <v>551724.1399999997</v>
      </c>
      <c r="D113" s="303">
        <f aca="true" t="shared" si="38" ref="D113:O113">D114-D115</f>
        <v>0</v>
      </c>
      <c r="E113" s="303">
        <f t="shared" si="38"/>
        <v>551724.1399999997</v>
      </c>
      <c r="F113" s="85">
        <f t="shared" si="38"/>
        <v>0</v>
      </c>
      <c r="G113" s="85">
        <f t="shared" si="38"/>
        <v>0</v>
      </c>
      <c r="H113" s="85">
        <f t="shared" si="38"/>
        <v>0</v>
      </c>
      <c r="I113" s="85">
        <f t="shared" si="38"/>
        <v>0</v>
      </c>
      <c r="J113" s="85">
        <f t="shared" si="38"/>
        <v>0</v>
      </c>
      <c r="K113" s="85">
        <f t="shared" si="38"/>
        <v>0</v>
      </c>
      <c r="L113" s="85">
        <f t="shared" si="38"/>
        <v>0</v>
      </c>
      <c r="M113" s="85">
        <f t="shared" si="38"/>
        <v>0</v>
      </c>
      <c r="N113" s="85">
        <f t="shared" si="38"/>
        <v>0</v>
      </c>
      <c r="O113" s="85">
        <f t="shared" si="38"/>
        <v>0</v>
      </c>
    </row>
    <row r="114" spans="1:15" s="69" customFormat="1" ht="56.25">
      <c r="A114" s="105" t="s">
        <v>246</v>
      </c>
      <c r="B114" s="113" t="s">
        <v>247</v>
      </c>
      <c r="C114" s="75">
        <v>3258735.34</v>
      </c>
      <c r="D114" s="72">
        <f t="shared" si="26"/>
        <v>0</v>
      </c>
      <c r="E114" s="75">
        <f aca="true" t="shared" si="39" ref="E114:E121">C114+F114</f>
        <v>3258735.34</v>
      </c>
      <c r="F114" s="73">
        <f>SUM(G114:O114)</f>
        <v>0</v>
      </c>
      <c r="G114" s="83"/>
      <c r="H114" s="75"/>
      <c r="I114" s="75"/>
      <c r="J114" s="75"/>
      <c r="K114" s="75"/>
      <c r="L114" s="75"/>
      <c r="M114" s="82"/>
      <c r="N114" s="75"/>
      <c r="O114" s="75"/>
    </row>
    <row r="115" spans="1:15" s="69" customFormat="1" ht="74.25" customHeight="1">
      <c r="A115" s="105" t="s">
        <v>248</v>
      </c>
      <c r="B115" s="135" t="s">
        <v>249</v>
      </c>
      <c r="C115" s="75">
        <v>2707011.2</v>
      </c>
      <c r="D115" s="72">
        <f t="shared" si="26"/>
        <v>0</v>
      </c>
      <c r="E115" s="75">
        <f t="shared" si="39"/>
        <v>2707011.2</v>
      </c>
      <c r="F115" s="73">
        <f t="shared" si="27"/>
        <v>0</v>
      </c>
      <c r="G115" s="150"/>
      <c r="H115" s="75"/>
      <c r="I115" s="298"/>
      <c r="J115" s="75"/>
      <c r="K115" s="75"/>
      <c r="L115" s="75"/>
      <c r="M115" s="82"/>
      <c r="N115" s="75"/>
      <c r="O115" s="75"/>
    </row>
    <row r="116" spans="1:15" s="69" customFormat="1" ht="60.75" customHeight="1">
      <c r="A116" s="107" t="s">
        <v>257</v>
      </c>
      <c r="B116" s="147" t="s">
        <v>258</v>
      </c>
      <c r="C116" s="303">
        <f>C117-C118</f>
        <v>-401724.14000000013</v>
      </c>
      <c r="D116" s="66">
        <f t="shared" si="26"/>
        <v>0</v>
      </c>
      <c r="E116" s="303">
        <f t="shared" si="39"/>
        <v>-401724.14000000013</v>
      </c>
      <c r="F116" s="80">
        <f>SUM(G116:O116)</f>
        <v>0</v>
      </c>
      <c r="G116" s="85">
        <f>G117-G118</f>
        <v>0</v>
      </c>
      <c r="H116" s="85">
        <f aca="true" t="shared" si="40" ref="H116:M116">H117-H118</f>
        <v>0</v>
      </c>
      <c r="I116" s="296">
        <f t="shared" si="40"/>
        <v>0</v>
      </c>
      <c r="J116" s="85">
        <f t="shared" si="40"/>
        <v>0</v>
      </c>
      <c r="K116" s="85">
        <f t="shared" si="40"/>
        <v>0</v>
      </c>
      <c r="L116" s="85">
        <f t="shared" si="40"/>
        <v>0</v>
      </c>
      <c r="M116" s="85">
        <f t="shared" si="40"/>
        <v>0</v>
      </c>
      <c r="N116" s="89"/>
      <c r="O116" s="89"/>
    </row>
    <row r="117" spans="1:15" s="69" customFormat="1" ht="77.25" customHeight="1">
      <c r="A117" s="105" t="s">
        <v>315</v>
      </c>
      <c r="B117" s="295" t="s">
        <v>316</v>
      </c>
      <c r="C117" s="83">
        <v>2150000</v>
      </c>
      <c r="D117" s="72">
        <f t="shared" si="26"/>
        <v>0</v>
      </c>
      <c r="E117" s="75">
        <f t="shared" si="39"/>
        <v>2150000</v>
      </c>
      <c r="F117" s="73">
        <f t="shared" si="27"/>
        <v>0</v>
      </c>
      <c r="G117" s="150"/>
      <c r="H117" s="89"/>
      <c r="I117" s="89"/>
      <c r="J117" s="89"/>
      <c r="K117" s="89"/>
      <c r="L117" s="89"/>
      <c r="M117" s="89"/>
      <c r="N117" s="89"/>
      <c r="O117" s="89"/>
    </row>
    <row r="118" spans="1:15" s="69" customFormat="1" ht="74.25" customHeight="1">
      <c r="A118" s="105" t="s">
        <v>259</v>
      </c>
      <c r="B118" s="138" t="s">
        <v>260</v>
      </c>
      <c r="C118" s="75">
        <v>2551724.14</v>
      </c>
      <c r="D118" s="72">
        <f t="shared" si="26"/>
        <v>0</v>
      </c>
      <c r="E118" s="75">
        <f t="shared" si="39"/>
        <v>2551724.14</v>
      </c>
      <c r="F118" s="73">
        <f t="shared" si="27"/>
        <v>0</v>
      </c>
      <c r="G118" s="150"/>
      <c r="H118" s="89"/>
      <c r="I118" s="89"/>
      <c r="J118" s="89"/>
      <c r="K118" s="89"/>
      <c r="L118" s="89"/>
      <c r="M118" s="89"/>
      <c r="N118" s="89"/>
      <c r="O118" s="89"/>
    </row>
    <row r="119" spans="1:16" s="69" customFormat="1" ht="37.5">
      <c r="A119" s="107" t="s">
        <v>250</v>
      </c>
      <c r="B119" s="119" t="s">
        <v>252</v>
      </c>
      <c r="C119" s="304">
        <v>0</v>
      </c>
      <c r="D119" s="72">
        <f t="shared" si="26"/>
        <v>0</v>
      </c>
      <c r="E119" s="75">
        <f t="shared" si="39"/>
        <v>0</v>
      </c>
      <c r="F119" s="73">
        <f t="shared" si="27"/>
        <v>0</v>
      </c>
      <c r="G119" s="272">
        <f aca="true" t="shared" si="41" ref="G119:P119">G120</f>
        <v>0</v>
      </c>
      <c r="H119" s="89">
        <f t="shared" si="41"/>
        <v>0</v>
      </c>
      <c r="I119" s="89">
        <f t="shared" si="41"/>
        <v>0</v>
      </c>
      <c r="J119" s="89">
        <f t="shared" si="41"/>
        <v>0</v>
      </c>
      <c r="K119" s="89">
        <f t="shared" si="41"/>
        <v>0</v>
      </c>
      <c r="L119" s="89">
        <f t="shared" si="41"/>
        <v>0</v>
      </c>
      <c r="M119" s="89">
        <f t="shared" si="41"/>
        <v>0</v>
      </c>
      <c r="N119" s="89">
        <f t="shared" si="41"/>
        <v>0</v>
      </c>
      <c r="O119" s="89">
        <f t="shared" si="41"/>
        <v>0</v>
      </c>
      <c r="P119" s="89">
        <f t="shared" si="41"/>
        <v>0</v>
      </c>
    </row>
    <row r="120" spans="1:15" s="69" customFormat="1" ht="135.75" customHeight="1">
      <c r="A120" s="132" t="s">
        <v>253</v>
      </c>
      <c r="B120" s="136" t="s">
        <v>254</v>
      </c>
      <c r="C120" s="75">
        <v>57430.12</v>
      </c>
      <c r="D120" s="72">
        <f t="shared" si="26"/>
        <v>0</v>
      </c>
      <c r="E120" s="75">
        <f t="shared" si="39"/>
        <v>57430.12</v>
      </c>
      <c r="F120" s="73">
        <f t="shared" si="27"/>
        <v>0</v>
      </c>
      <c r="G120" s="83"/>
      <c r="H120" s="75"/>
      <c r="I120" s="75"/>
      <c r="J120" s="75"/>
      <c r="K120" s="75"/>
      <c r="L120" s="75"/>
      <c r="M120" s="75"/>
      <c r="N120" s="75"/>
      <c r="O120" s="75"/>
    </row>
    <row r="121" spans="1:15" s="69" customFormat="1" ht="58.5" customHeight="1">
      <c r="A121" s="132" t="s">
        <v>251</v>
      </c>
      <c r="B121" s="136" t="s">
        <v>255</v>
      </c>
      <c r="C121" s="75">
        <v>57430.12</v>
      </c>
      <c r="D121" s="72">
        <f t="shared" si="26"/>
        <v>0</v>
      </c>
      <c r="E121" s="75">
        <f t="shared" si="39"/>
        <v>57430.12</v>
      </c>
      <c r="F121" s="73">
        <f t="shared" si="27"/>
        <v>0</v>
      </c>
      <c r="G121" s="83"/>
      <c r="H121" s="75"/>
      <c r="I121" s="75"/>
      <c r="J121" s="75"/>
      <c r="K121" s="75"/>
      <c r="L121" s="75"/>
      <c r="M121" s="75"/>
      <c r="N121" s="75"/>
      <c r="O121" s="75"/>
    </row>
    <row r="122" spans="1:15" s="69" customFormat="1" ht="51.75" customHeight="1" hidden="1">
      <c r="A122" s="105" t="s">
        <v>279</v>
      </c>
      <c r="B122" s="75" t="s">
        <v>280</v>
      </c>
      <c r="C122" s="252"/>
      <c r="D122" s="72">
        <f t="shared" si="26"/>
        <v>0</v>
      </c>
      <c r="E122" s="75"/>
      <c r="F122" s="73">
        <f t="shared" si="27"/>
        <v>0</v>
      </c>
      <c r="G122" s="273"/>
      <c r="H122" s="252"/>
      <c r="I122" s="252"/>
      <c r="J122" s="252"/>
      <c r="K122" s="252"/>
      <c r="L122" s="252"/>
      <c r="M122" s="252"/>
      <c r="N122" s="252"/>
      <c r="O122" s="252"/>
    </row>
    <row r="123" spans="1:15" s="69" customFormat="1" ht="37.5">
      <c r="A123" s="105" t="s">
        <v>281</v>
      </c>
      <c r="B123" s="253" t="s">
        <v>282</v>
      </c>
      <c r="C123" s="75">
        <f>C125-C124</f>
        <v>2275275.6400000025</v>
      </c>
      <c r="D123" s="75">
        <f>D125-D124</f>
        <v>6.252776074688882E-13</v>
      </c>
      <c r="E123" s="75">
        <f>C123+F123</f>
        <v>2275275.6400000025</v>
      </c>
      <c r="F123" s="75">
        <f aca="true" t="shared" si="42" ref="F123:K123">F125-F124</f>
        <v>6.252776074688882E-13</v>
      </c>
      <c r="G123" s="83">
        <f t="shared" si="42"/>
        <v>0</v>
      </c>
      <c r="H123" s="75"/>
      <c r="I123" s="75">
        <f t="shared" si="42"/>
        <v>0</v>
      </c>
      <c r="J123" s="75">
        <f t="shared" si="42"/>
        <v>0</v>
      </c>
      <c r="K123" s="75">
        <f t="shared" si="42"/>
        <v>0</v>
      </c>
      <c r="L123" s="252"/>
      <c r="M123" s="252"/>
      <c r="N123" s="252"/>
      <c r="O123" s="252"/>
    </row>
    <row r="124" spans="1:15" s="69" customFormat="1" ht="37.5">
      <c r="A124" s="105" t="s">
        <v>283</v>
      </c>
      <c r="B124" s="75" t="s">
        <v>284</v>
      </c>
      <c r="C124" s="75">
        <f>C58+C114+C120+C122+C117</f>
        <v>13818674.18</v>
      </c>
      <c r="D124" s="75">
        <f>D58+D114+D120+D122+D117</f>
        <v>0</v>
      </c>
      <c r="E124" s="75">
        <f>E58+E114+E120+E122+E117</f>
        <v>13818674.18</v>
      </c>
      <c r="F124" s="75">
        <f>F58+F114+F120+F122</f>
        <v>0</v>
      </c>
      <c r="G124" s="83"/>
      <c r="H124" s="75"/>
      <c r="I124" s="252"/>
      <c r="J124" s="252"/>
      <c r="K124" s="252"/>
      <c r="L124" s="252"/>
      <c r="M124" s="252"/>
      <c r="N124" s="252"/>
      <c r="O124" s="252"/>
    </row>
    <row r="125" spans="1:15" s="69" customFormat="1" ht="37.5">
      <c r="A125" s="105" t="s">
        <v>285</v>
      </c>
      <c r="B125" s="75" t="s">
        <v>286</v>
      </c>
      <c r="C125" s="75">
        <f>C110+C115+C121+C118</f>
        <v>16093949.820000002</v>
      </c>
      <c r="D125" s="75">
        <f>D110+D115+D121+D118</f>
        <v>6.252776074688882E-13</v>
      </c>
      <c r="E125" s="75">
        <f>E110+E115+E121+E118</f>
        <v>16093949.819999998</v>
      </c>
      <c r="F125" s="75">
        <f>F110+F115+F121</f>
        <v>6.252776074688882E-13</v>
      </c>
      <c r="G125" s="83"/>
      <c r="H125" s="252"/>
      <c r="I125" s="252"/>
      <c r="J125" s="252"/>
      <c r="K125" s="252"/>
      <c r="L125" s="252"/>
      <c r="M125" s="252"/>
      <c r="N125" s="252"/>
      <c r="O125" s="252"/>
    </row>
    <row r="126" spans="1:15" s="124" customFormat="1" ht="24" customHeight="1" thickBot="1">
      <c r="A126" s="323" t="s">
        <v>82</v>
      </c>
      <c r="B126" s="323"/>
      <c r="C126" s="87">
        <f>C113+C119+C123+C122-C118+C117</f>
        <v>2425275.640000002</v>
      </c>
      <c r="D126" s="87">
        <f>D113+D119+D123+D122-D118+D117</f>
        <v>6.252776074688882E-13</v>
      </c>
      <c r="E126" s="87">
        <f>E113+E119+E123+E122-E118+E117</f>
        <v>2425275.640000002</v>
      </c>
      <c r="F126" s="297">
        <f>F113+F119+F123</f>
        <v>6.252776074688882E-13</v>
      </c>
      <c r="G126" s="297">
        <f>G113+G119+G123</f>
        <v>0</v>
      </c>
      <c r="H126" s="297"/>
      <c r="I126" s="297">
        <f>I113+I119+I123</f>
        <v>0</v>
      </c>
      <c r="J126" s="123">
        <f aca="true" t="shared" si="43" ref="J126:O126">J113</f>
        <v>0</v>
      </c>
      <c r="K126" s="123">
        <f t="shared" si="43"/>
        <v>0</v>
      </c>
      <c r="L126" s="123">
        <f t="shared" si="43"/>
        <v>0</v>
      </c>
      <c r="M126" s="123">
        <f t="shared" si="43"/>
        <v>0</v>
      </c>
      <c r="N126" s="123">
        <f t="shared" si="43"/>
        <v>0</v>
      </c>
      <c r="O126" s="123">
        <f t="shared" si="43"/>
        <v>0</v>
      </c>
    </row>
    <row r="127" s="69" customFormat="1" ht="18.75"/>
    <row r="128" s="69" customFormat="1" ht="18.75">
      <c r="E128" s="258"/>
    </row>
    <row r="129" s="69" customFormat="1" ht="18.75"/>
    <row r="130" spans="1:15" s="69" customFormat="1" ht="18.75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</row>
    <row r="131" spans="1:15" s="69" customFormat="1" ht="18.75">
      <c r="A131" s="90"/>
      <c r="B131" s="92"/>
      <c r="C131" s="92"/>
      <c r="D131" s="92"/>
      <c r="E131" s="92"/>
      <c r="F131" s="92"/>
      <c r="G131" s="91"/>
      <c r="H131" s="91"/>
      <c r="I131" s="91"/>
      <c r="J131" s="91"/>
      <c r="K131" s="91"/>
      <c r="L131" s="91"/>
      <c r="M131" s="91"/>
      <c r="N131" s="91"/>
      <c r="O131" s="91"/>
    </row>
    <row r="132" spans="3:6" s="69" customFormat="1" ht="18.75">
      <c r="C132" s="92"/>
      <c r="D132" s="92"/>
      <c r="E132" s="92"/>
      <c r="F132" s="92"/>
    </row>
    <row r="133" spans="3:6" s="69" customFormat="1" ht="18.75">
      <c r="C133" s="92"/>
      <c r="D133" s="92"/>
      <c r="E133" s="92"/>
      <c r="F133" s="92"/>
    </row>
    <row r="134" spans="1:6" s="69" customFormat="1" ht="18.75">
      <c r="A134" s="90"/>
      <c r="C134" s="92"/>
      <c r="D134" s="92"/>
      <c r="E134" s="92"/>
      <c r="F134" s="92"/>
    </row>
    <row r="135" s="69" customFormat="1" ht="18.75"/>
    <row r="136" s="69" customFormat="1" ht="18.75"/>
    <row r="137" s="69" customFormat="1" ht="18.75"/>
    <row r="138" s="69" customFormat="1" ht="18.75"/>
    <row r="139" s="69" customFormat="1" ht="18.75"/>
    <row r="140" s="69" customFormat="1" ht="18.75"/>
    <row r="141" s="69" customFormat="1" ht="18.75"/>
    <row r="142" s="69" customFormat="1" ht="18.75"/>
    <row r="143" s="69" customFormat="1" ht="18.75"/>
    <row r="144" s="69" customFormat="1" ht="18.75"/>
    <row r="145" s="69" customFormat="1" ht="18.75"/>
    <row r="146" s="69" customFormat="1" ht="18.75"/>
    <row r="147" s="69" customFormat="1" ht="18.75"/>
    <row r="148" s="69" customFormat="1" ht="18.75"/>
    <row r="149" s="69" customFormat="1" ht="18.75"/>
    <row r="150" s="69" customFormat="1" ht="18.75"/>
    <row r="151" s="69" customFormat="1" ht="18.75"/>
    <row r="152" s="69" customFormat="1" ht="18.75"/>
    <row r="153" s="69" customFormat="1" ht="18.75"/>
    <row r="154" s="69" customFormat="1" ht="18.75"/>
    <row r="155" s="69" customFormat="1" ht="18.75"/>
    <row r="156" s="69" customFormat="1" ht="18.75"/>
    <row r="157" s="69" customFormat="1" ht="18.75"/>
    <row r="158" s="69" customFormat="1" ht="18.75"/>
    <row r="159" s="69" customFormat="1" ht="18.75"/>
    <row r="160" s="69" customFormat="1" ht="18.75"/>
    <row r="161" s="69" customFormat="1" ht="18.75"/>
    <row r="162" s="69" customFormat="1" ht="18.75" customHeight="1"/>
    <row r="163" s="69" customFormat="1" ht="18.75"/>
    <row r="164" s="69" customFormat="1" ht="18.75"/>
    <row r="165" s="69" customFormat="1" ht="18.75"/>
    <row r="166" s="69" customFormat="1" ht="18.75"/>
    <row r="167" s="69" customFormat="1" ht="18.75"/>
    <row r="168" s="69" customFormat="1" ht="18.75"/>
    <row r="169" s="69" customFormat="1" ht="18.75"/>
    <row r="170" s="69" customFormat="1" ht="18.75"/>
    <row r="171" s="69" customFormat="1" ht="18.75"/>
    <row r="172" s="69" customFormat="1" ht="18.75"/>
    <row r="173" s="69" customFormat="1" ht="18.75" customHeight="1"/>
    <row r="174" s="69" customFormat="1" ht="18.75"/>
    <row r="175" s="69" customFormat="1" ht="18.75" customHeight="1"/>
    <row r="176" s="69" customFormat="1" ht="18.75"/>
    <row r="177" s="69" customFormat="1" ht="18.75"/>
    <row r="178" s="69" customFormat="1" ht="18.75"/>
    <row r="179" s="69" customFormat="1" ht="18.75"/>
    <row r="180" s="69" customFormat="1" ht="18.75"/>
    <row r="181" s="69" customFormat="1" ht="18.75"/>
    <row r="182" s="69" customFormat="1" ht="18.75"/>
    <row r="183" s="69" customFormat="1" ht="18.75"/>
    <row r="184" s="69" customFormat="1" ht="18.75"/>
    <row r="185" s="69" customFormat="1" ht="18.75"/>
    <row r="186" s="69" customFormat="1" ht="18.75"/>
    <row r="187" s="69" customFormat="1" ht="18.75"/>
    <row r="188" s="69" customFormat="1" ht="18.75"/>
    <row r="189" s="69" customFormat="1" ht="18.75"/>
    <row r="190" s="69" customFormat="1" ht="18.75"/>
    <row r="191" s="69" customFormat="1" ht="18.75"/>
    <row r="192" s="69" customFormat="1" ht="18.75"/>
    <row r="193" s="69" customFormat="1" ht="18.75"/>
    <row r="194" s="69" customFormat="1" ht="18.75"/>
    <row r="195" s="69" customFormat="1" ht="18.75"/>
    <row r="196" s="69" customFormat="1" ht="18.75"/>
    <row r="197" s="69" customFormat="1" ht="18.75"/>
    <row r="198" s="69" customFormat="1" ht="18.75"/>
    <row r="199" s="69" customFormat="1" ht="18.75"/>
    <row r="200" s="69" customFormat="1" ht="18.75"/>
    <row r="201" s="69" customFormat="1" ht="18.75"/>
    <row r="202" s="69" customFormat="1" ht="18.75"/>
    <row r="203" s="69" customFormat="1" ht="18.75"/>
    <row r="204" s="69" customFormat="1" ht="18.75"/>
    <row r="205" s="69" customFormat="1" ht="18.75"/>
    <row r="206" s="69" customFormat="1" ht="18.75"/>
    <row r="207" s="69" customFormat="1" ht="18.75"/>
    <row r="208" s="69" customFormat="1" ht="18.75"/>
    <row r="209" s="69" customFormat="1" ht="18.75"/>
    <row r="210" s="69" customFormat="1" ht="18.75"/>
    <row r="211" s="69" customFormat="1" ht="18.75"/>
    <row r="212" s="69" customFormat="1" ht="18.75"/>
    <row r="213" s="69" customFormat="1" ht="18.75"/>
    <row r="214" s="69" customFormat="1" ht="18.75"/>
    <row r="215" s="69" customFormat="1" ht="18.75"/>
    <row r="216" s="69" customFormat="1" ht="18.75"/>
    <row r="217" s="69" customFormat="1" ht="18.75"/>
    <row r="218" s="69" customFormat="1" ht="18.75"/>
    <row r="219" s="69" customFormat="1" ht="18.75"/>
    <row r="220" s="69" customFormat="1" ht="18.75"/>
    <row r="221" s="69" customFormat="1" ht="18.75"/>
    <row r="222" s="69" customFormat="1" ht="18.75"/>
    <row r="223" s="69" customFormat="1" ht="18.75"/>
    <row r="224" s="69" customFormat="1" ht="18.75"/>
    <row r="225" s="69" customFormat="1" ht="18.75"/>
    <row r="226" s="69" customFormat="1" ht="18.75"/>
    <row r="227" s="69" customFormat="1" ht="18.75"/>
    <row r="228" s="69" customFormat="1" ht="18.75"/>
    <row r="229" s="69" customFormat="1" ht="18.75"/>
    <row r="230" s="69" customFormat="1" ht="18.75"/>
    <row r="231" s="69" customFormat="1" ht="18.75"/>
    <row r="232" s="69" customFormat="1" ht="18.75"/>
    <row r="233" s="69" customFormat="1" ht="18.75"/>
    <row r="234" s="69" customFormat="1" ht="18.75"/>
    <row r="235" s="69" customFormat="1" ht="18.75"/>
    <row r="236" s="69" customFormat="1" ht="18.75"/>
    <row r="237" s="69" customFormat="1" ht="18.75"/>
    <row r="238" s="69" customFormat="1" ht="18.75"/>
    <row r="239" s="69" customFormat="1" ht="18.75"/>
    <row r="240" s="69" customFormat="1" ht="18.75"/>
    <row r="241" s="69" customFormat="1" ht="18.75"/>
    <row r="242" s="69" customFormat="1" ht="18.75"/>
    <row r="243" s="69" customFormat="1" ht="18.75"/>
    <row r="244" s="69" customFormat="1" ht="18.75"/>
    <row r="245" s="69" customFormat="1" ht="18.75"/>
    <row r="246" s="69" customFormat="1" ht="18.75"/>
    <row r="247" s="69" customFormat="1" ht="18.75"/>
    <row r="248" s="69" customFormat="1" ht="18.75"/>
    <row r="249" s="69" customFormat="1" ht="18.75"/>
    <row r="250" s="69" customFormat="1" ht="18.75"/>
    <row r="251" s="69" customFormat="1" ht="18.75"/>
    <row r="252" s="69" customFormat="1" ht="18.75"/>
    <row r="253" s="69" customFormat="1" ht="18.75"/>
    <row r="254" s="69" customFormat="1" ht="18.75"/>
    <row r="255" s="69" customFormat="1" ht="18.75"/>
    <row r="256" s="69" customFormat="1" ht="18.75"/>
    <row r="257" s="69" customFormat="1" ht="18.75"/>
    <row r="258" s="69" customFormat="1" ht="18.75"/>
    <row r="259" s="69" customFormat="1" ht="18.75"/>
    <row r="260" s="69" customFormat="1" ht="18.75"/>
    <row r="261" s="69" customFormat="1" ht="18.75"/>
    <row r="262" s="69" customFormat="1" ht="18.75"/>
    <row r="263" s="69" customFormat="1" ht="18.75"/>
    <row r="264" s="69" customFormat="1" ht="18.75"/>
    <row r="265" s="69" customFormat="1" ht="18.75"/>
    <row r="266" s="69" customFormat="1" ht="18.75"/>
    <row r="267" s="69" customFormat="1" ht="18.75"/>
    <row r="268" s="69" customFormat="1" ht="18.75"/>
  </sheetData>
  <sheetProtection/>
  <mergeCells count="15">
    <mergeCell ref="F14:F15"/>
    <mergeCell ref="A126:B126"/>
    <mergeCell ref="D14:E15"/>
    <mergeCell ref="A14:A15"/>
    <mergeCell ref="B14:B15"/>
    <mergeCell ref="C14:C15"/>
    <mergeCell ref="A12:E12"/>
    <mergeCell ref="B6:E6"/>
    <mergeCell ref="B7:E7"/>
    <mergeCell ref="B8:E8"/>
    <mergeCell ref="B9:E9"/>
    <mergeCell ref="B1:E1"/>
    <mergeCell ref="B2:E2"/>
    <mergeCell ref="B3:E3"/>
    <mergeCell ref="B4:E4"/>
  </mergeCells>
  <printOptions/>
  <pageMargins left="0.7874015748031497" right="0.03937007874015748" top="0.3937007874015748" bottom="0" header="0.07874015748031496" footer="0"/>
  <pageSetup fitToHeight="1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17"/>
  <sheetViews>
    <sheetView showZeros="0" view="pageBreakPreview" zoomScale="80" zoomScaleSheetLayoutView="80" workbookViewId="0" topLeftCell="B1">
      <selection activeCell="O22" sqref="O22"/>
    </sheetView>
  </sheetViews>
  <sheetFormatPr defaultColWidth="9.00390625" defaultRowHeight="12.75"/>
  <cols>
    <col min="1" max="1" width="33.25390625" style="51" customWidth="1"/>
    <col min="2" max="2" width="60.00390625" style="51" customWidth="1"/>
    <col min="3" max="3" width="19.00390625" style="51" hidden="1" customWidth="1"/>
    <col min="4" max="4" width="15.125" style="51" hidden="1" customWidth="1"/>
    <col min="5" max="5" width="17.375" style="51" customWidth="1"/>
    <col min="6" max="6" width="17.25390625" style="51" hidden="1" customWidth="1"/>
    <col min="7" max="7" width="21.625" style="51" customWidth="1"/>
    <col min="8" max="8" width="15.75390625" style="51" hidden="1" customWidth="1"/>
    <col min="9" max="9" width="15.125" style="51" hidden="1" customWidth="1"/>
    <col min="10" max="10" width="14.75390625" style="51" hidden="1" customWidth="1"/>
    <col min="11" max="11" width="14.375" style="51" hidden="1" customWidth="1"/>
    <col min="12" max="12" width="17.25390625" style="51" hidden="1" customWidth="1"/>
    <col min="13" max="13" width="14.25390625" style="51" hidden="1" customWidth="1"/>
    <col min="14" max="14" width="16.625" style="51" hidden="1" customWidth="1"/>
    <col min="15" max="15" width="14.375" style="51" customWidth="1"/>
    <col min="16" max="16" width="17.00390625" style="51" customWidth="1"/>
    <col min="17" max="17" width="14.375" style="51" customWidth="1"/>
    <col min="18" max="18" width="14.875" style="51" customWidth="1"/>
    <col min="19" max="19" width="16.125" style="51" customWidth="1"/>
    <col min="20" max="20" width="15.25390625" style="51" customWidth="1"/>
    <col min="21" max="21" width="17.75390625" style="51" customWidth="1"/>
    <col min="22" max="22" width="16.125" style="51" customWidth="1"/>
    <col min="23" max="24" width="15.625" style="51" customWidth="1"/>
    <col min="25" max="25" width="14.25390625" style="51" customWidth="1"/>
    <col min="26" max="26" width="14.125" style="51" customWidth="1"/>
    <col min="27" max="27" width="12.25390625" style="51" customWidth="1"/>
    <col min="28" max="28" width="15.25390625" style="51" customWidth="1"/>
    <col min="29" max="29" width="13.875" style="51" customWidth="1"/>
    <col min="30" max="30" width="17.75390625" style="51" customWidth="1"/>
    <col min="31" max="31" width="14.625" style="51" customWidth="1"/>
    <col min="32" max="32" width="14.375" style="51" customWidth="1"/>
    <col min="33" max="36" width="12.75390625" style="51" customWidth="1"/>
    <col min="37" max="37" width="14.875" style="51" customWidth="1"/>
    <col min="38" max="38" width="13.75390625" style="51" customWidth="1"/>
    <col min="39" max="39" width="12.125" style="51" customWidth="1"/>
    <col min="40" max="40" width="12.25390625" style="51" customWidth="1"/>
    <col min="41" max="41" width="11.625" style="51" customWidth="1"/>
    <col min="42" max="42" width="12.125" style="51" customWidth="1"/>
    <col min="43" max="43" width="14.875" style="51" customWidth="1"/>
    <col min="44" max="44" width="12.125" style="51" customWidth="1"/>
    <col min="45" max="45" width="14.125" style="51" customWidth="1"/>
    <col min="46" max="16384" width="9.125" style="51" customWidth="1"/>
  </cols>
  <sheetData>
    <row r="1" spans="1:9" ht="20.25" customHeight="1">
      <c r="A1" s="52"/>
      <c r="B1" s="277"/>
      <c r="C1" s="277"/>
      <c r="D1" s="277"/>
      <c r="E1" s="277"/>
      <c r="G1" s="277" t="s">
        <v>291</v>
      </c>
      <c r="H1" s="50"/>
      <c r="I1" s="50"/>
    </row>
    <row r="2" spans="1:9" ht="15" customHeight="1">
      <c r="A2" s="52"/>
      <c r="B2" s="277"/>
      <c r="C2" s="277"/>
      <c r="D2" s="277"/>
      <c r="E2" s="277"/>
      <c r="G2" s="277" t="s">
        <v>212</v>
      </c>
      <c r="H2" s="50"/>
      <c r="I2" s="50"/>
    </row>
    <row r="3" spans="1:8" ht="18" customHeight="1">
      <c r="A3" s="52"/>
      <c r="B3" s="277"/>
      <c r="C3" s="277"/>
      <c r="D3" s="277"/>
      <c r="E3" s="277"/>
      <c r="G3" s="277" t="s">
        <v>213</v>
      </c>
      <c r="H3" s="53"/>
    </row>
    <row r="4" spans="1:8" ht="18" customHeight="1">
      <c r="A4" s="52"/>
      <c r="B4" s="277"/>
      <c r="C4" s="277"/>
      <c r="D4" s="277"/>
      <c r="E4" s="277"/>
      <c r="G4" s="277" t="s">
        <v>302</v>
      </c>
      <c r="H4" s="53"/>
    </row>
    <row r="5" spans="1:8" ht="18" customHeight="1">
      <c r="A5" s="52"/>
      <c r="B5" s="49"/>
      <c r="C5" s="49"/>
      <c r="D5" s="49"/>
      <c r="E5" s="49"/>
      <c r="G5" s="49"/>
      <c r="H5" s="53"/>
    </row>
    <row r="6" spans="1:8" ht="18" customHeight="1">
      <c r="A6" s="52"/>
      <c r="B6" s="277"/>
      <c r="C6" s="277"/>
      <c r="D6" s="277"/>
      <c r="E6" s="277"/>
      <c r="G6" s="277" t="s">
        <v>290</v>
      </c>
      <c r="H6" s="53"/>
    </row>
    <row r="7" spans="1:8" ht="18" customHeight="1">
      <c r="A7" s="52"/>
      <c r="B7" s="277"/>
      <c r="C7" s="277"/>
      <c r="D7" s="277"/>
      <c r="E7" s="277"/>
      <c r="G7" s="277" t="s">
        <v>212</v>
      </c>
      <c r="H7" s="53"/>
    </row>
    <row r="8" spans="1:8" ht="18" customHeight="1">
      <c r="A8" s="52"/>
      <c r="B8" s="277"/>
      <c r="C8" s="277"/>
      <c r="D8" s="277"/>
      <c r="E8" s="277"/>
      <c r="G8" s="277" t="s">
        <v>213</v>
      </c>
      <c r="H8" s="53"/>
    </row>
    <row r="9" spans="1:8" ht="18" customHeight="1">
      <c r="A9" s="52"/>
      <c r="B9" s="277"/>
      <c r="C9" s="277"/>
      <c r="D9" s="277"/>
      <c r="E9" s="277"/>
      <c r="G9" s="277" t="s">
        <v>303</v>
      </c>
      <c r="H9" s="53"/>
    </row>
    <row r="10" spans="1:10" ht="18.75">
      <c r="A10" s="52"/>
      <c r="B10" s="52"/>
      <c r="C10" s="50"/>
      <c r="D10" s="50"/>
      <c r="E10" s="50"/>
      <c r="F10" s="50"/>
      <c r="G10" s="50"/>
      <c r="H10" s="50"/>
      <c r="I10" s="50"/>
      <c r="J10" s="50"/>
    </row>
    <row r="11" spans="1:14" ht="27" customHeight="1">
      <c r="A11" s="327" t="s">
        <v>308</v>
      </c>
      <c r="B11" s="327"/>
      <c r="C11" s="327"/>
      <c r="D11" s="327"/>
      <c r="E11" s="327"/>
      <c r="F11" s="327"/>
      <c r="G11" s="278"/>
      <c r="H11" s="54"/>
      <c r="I11" s="55"/>
      <c r="J11" s="55"/>
      <c r="K11" s="55"/>
      <c r="L11" s="56"/>
      <c r="M11" s="56"/>
      <c r="N11" s="56"/>
    </row>
    <row r="12" spans="1:14" ht="18" customHeight="1" thickBot="1">
      <c r="A12" s="54"/>
      <c r="D12" s="57"/>
      <c r="E12" s="57"/>
      <c r="F12" s="115" t="s">
        <v>118</v>
      </c>
      <c r="G12" s="115"/>
      <c r="H12" s="57"/>
      <c r="I12" s="57"/>
      <c r="J12" s="57"/>
      <c r="K12" s="57"/>
      <c r="L12" s="57"/>
      <c r="M12" s="57"/>
      <c r="N12" s="57"/>
    </row>
    <row r="13" spans="1:14" ht="48" customHeight="1" thickBot="1">
      <c r="A13" s="266" t="s">
        <v>9</v>
      </c>
      <c r="B13" s="267" t="s">
        <v>83</v>
      </c>
      <c r="C13" s="267" t="s">
        <v>298</v>
      </c>
      <c r="D13" s="267" t="s">
        <v>298</v>
      </c>
      <c r="E13" s="267" t="s">
        <v>298</v>
      </c>
      <c r="F13" s="267" t="s">
        <v>307</v>
      </c>
      <c r="G13" s="267" t="s">
        <v>307</v>
      </c>
      <c r="H13" s="321" t="s">
        <v>199</v>
      </c>
      <c r="I13" s="98" t="s">
        <v>293</v>
      </c>
      <c r="J13" s="98" t="s">
        <v>293</v>
      </c>
      <c r="K13" s="57"/>
      <c r="L13" s="57"/>
      <c r="M13" s="57"/>
      <c r="N13" s="57"/>
    </row>
    <row r="14" spans="1:14" ht="19.5" customHeight="1" thickBot="1">
      <c r="A14" s="103" t="s">
        <v>84</v>
      </c>
      <c r="B14" s="120" t="s">
        <v>85</v>
      </c>
      <c r="C14" s="84"/>
      <c r="D14" s="84" t="s">
        <v>199</v>
      </c>
      <c r="E14" s="257"/>
      <c r="F14" s="257"/>
      <c r="G14" s="84"/>
      <c r="H14" s="322"/>
      <c r="I14" s="63"/>
      <c r="J14" s="64"/>
      <c r="K14" s="64"/>
      <c r="L14" s="64"/>
      <c r="M14" s="64"/>
      <c r="N14" s="64"/>
    </row>
    <row r="15" spans="1:14" s="69" customFormat="1" ht="18.75">
      <c r="A15" s="70"/>
      <c r="B15" s="121" t="s">
        <v>92</v>
      </c>
      <c r="C15" s="66">
        <f>C16+C20+C25+C29+C18</f>
        <v>6687263.9</v>
      </c>
      <c r="D15" s="66">
        <f aca="true" t="shared" si="0" ref="D15:N15">D16+D20+D25+D29</f>
        <v>0</v>
      </c>
      <c r="E15" s="66">
        <f>E16+E20+E25+E29+E18</f>
        <v>6687263.9</v>
      </c>
      <c r="F15" s="66">
        <f>'НЕ БРАТЬ'!C20</f>
        <v>6832042</v>
      </c>
      <c r="G15" s="77">
        <f>'НЕ БРАТЬ'!D20</f>
        <v>6832042</v>
      </c>
      <c r="H15" s="73">
        <f>SUM(I15:IC15)</f>
        <v>0</v>
      </c>
      <c r="I15" s="66">
        <f t="shared" si="0"/>
        <v>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</row>
    <row r="16" spans="1:14" s="69" customFormat="1" ht="18.75">
      <c r="A16" s="142" t="s">
        <v>256</v>
      </c>
      <c r="B16" s="116" t="s">
        <v>94</v>
      </c>
      <c r="C16" s="66">
        <f>C17</f>
        <v>3441000</v>
      </c>
      <c r="D16" s="66">
        <f>D17</f>
        <v>0</v>
      </c>
      <c r="E16" s="66">
        <f>E17</f>
        <v>3441000</v>
      </c>
      <c r="F16" s="66">
        <f>'НЕ БРАТЬ'!C21</f>
        <v>3538742</v>
      </c>
      <c r="G16" s="77">
        <f>'НЕ БРАТЬ'!D21</f>
        <v>3538742</v>
      </c>
      <c r="H16" s="73">
        <f>SUM(I16:IC16)</f>
        <v>0</v>
      </c>
      <c r="I16" s="66"/>
      <c r="J16" s="66"/>
      <c r="K16" s="66"/>
      <c r="L16" s="66"/>
      <c r="M16" s="66"/>
      <c r="N16" s="66"/>
    </row>
    <row r="17" spans="1:14" s="69" customFormat="1" ht="18.75">
      <c r="A17" s="143" t="s">
        <v>223</v>
      </c>
      <c r="B17" s="113" t="s">
        <v>175</v>
      </c>
      <c r="C17" s="72">
        <v>3441000</v>
      </c>
      <c r="D17" s="72">
        <f>H17</f>
        <v>0</v>
      </c>
      <c r="E17" s="72">
        <f>C17+H17</f>
        <v>3441000</v>
      </c>
      <c r="F17" s="82">
        <f>'НЕ БРАТЬ'!C22</f>
        <v>3538742</v>
      </c>
      <c r="G17" s="82">
        <f>'НЕ БРАТЬ'!D22</f>
        <v>3538742</v>
      </c>
      <c r="H17" s="73">
        <f>SUM(I17:IC17)</f>
        <v>0</v>
      </c>
      <c r="I17" s="72"/>
      <c r="J17" s="72"/>
      <c r="K17" s="72"/>
      <c r="L17" s="72"/>
      <c r="M17" s="72"/>
      <c r="N17" s="72"/>
    </row>
    <row r="18" spans="1:14" s="69" customFormat="1" ht="37.5">
      <c r="A18" s="70" t="s">
        <v>111</v>
      </c>
      <c r="B18" s="116" t="s">
        <v>96</v>
      </c>
      <c r="C18" s="77">
        <f>C19</f>
        <v>79063.9</v>
      </c>
      <c r="D18" s="72"/>
      <c r="E18" s="77">
        <f>C18+H18</f>
        <v>79063.9</v>
      </c>
      <c r="F18" s="82"/>
      <c r="G18" s="82">
        <f>'НЕ БРАТЬ'!D23</f>
        <v>0</v>
      </c>
      <c r="H18" s="73"/>
      <c r="I18" s="72"/>
      <c r="J18" s="72"/>
      <c r="K18" s="72"/>
      <c r="L18" s="72"/>
      <c r="M18" s="72"/>
      <c r="N18" s="72"/>
    </row>
    <row r="19" spans="1:14" s="69" customFormat="1" ht="37.5">
      <c r="A19" s="71" t="s">
        <v>224</v>
      </c>
      <c r="B19" s="135" t="s">
        <v>262</v>
      </c>
      <c r="C19" s="72">
        <v>79063.9</v>
      </c>
      <c r="D19" s="72"/>
      <c r="E19" s="72">
        <f>C19+H19</f>
        <v>79063.9</v>
      </c>
      <c r="F19" s="82"/>
      <c r="G19" s="82">
        <f>'НЕ БРАТЬ'!D24</f>
        <v>0</v>
      </c>
      <c r="H19" s="73"/>
      <c r="I19" s="72"/>
      <c r="J19" s="72"/>
      <c r="K19" s="72"/>
      <c r="L19" s="72"/>
      <c r="M19" s="72"/>
      <c r="N19" s="72"/>
    </row>
    <row r="20" spans="1:14" s="69" customFormat="1" ht="18.75">
      <c r="A20" s="142" t="s">
        <v>242</v>
      </c>
      <c r="B20" s="116" t="s">
        <v>12</v>
      </c>
      <c r="C20" s="66">
        <f>C21+C22+C23+C24</f>
        <v>1773200</v>
      </c>
      <c r="D20" s="72">
        <f aca="true" t="shared" si="1" ref="D20:D82">H20</f>
        <v>0</v>
      </c>
      <c r="E20" s="66">
        <f>E21+E22+E23+E24</f>
        <v>1773200</v>
      </c>
      <c r="F20" s="66">
        <f>'НЕ БРАТЬ'!C25</f>
        <v>1858800</v>
      </c>
      <c r="G20" s="77">
        <f>'НЕ БРАТЬ'!D25</f>
        <v>1858800</v>
      </c>
      <c r="H20" s="73">
        <f aca="true" t="shared" si="2" ref="H20:H82">SUM(I20:IC20)</f>
        <v>0</v>
      </c>
      <c r="I20" s="66">
        <f aca="true" t="shared" si="3" ref="I20:N20">I21+I22+I23</f>
        <v>0</v>
      </c>
      <c r="J20" s="66">
        <f t="shared" si="3"/>
        <v>0</v>
      </c>
      <c r="K20" s="66">
        <f t="shared" si="3"/>
        <v>0</v>
      </c>
      <c r="L20" s="66">
        <f t="shared" si="3"/>
        <v>0</v>
      </c>
      <c r="M20" s="66">
        <f t="shared" si="3"/>
        <v>0</v>
      </c>
      <c r="N20" s="66">
        <f t="shared" si="3"/>
        <v>0</v>
      </c>
    </row>
    <row r="21" spans="1:14" s="69" customFormat="1" ht="39" customHeight="1">
      <c r="A21" s="143" t="s">
        <v>243</v>
      </c>
      <c r="B21" s="113" t="s">
        <v>263</v>
      </c>
      <c r="C21" s="72">
        <v>1055700</v>
      </c>
      <c r="D21" s="72">
        <f t="shared" si="1"/>
        <v>0</v>
      </c>
      <c r="E21" s="72">
        <f>C21+H21</f>
        <v>1055700</v>
      </c>
      <c r="F21" s="82">
        <f>'НЕ БРАТЬ'!C26</f>
        <v>1118800</v>
      </c>
      <c r="G21" s="82">
        <f>'НЕ БРАТЬ'!D26</f>
        <v>1118800</v>
      </c>
      <c r="H21" s="73">
        <f t="shared" si="2"/>
        <v>0</v>
      </c>
      <c r="I21" s="72"/>
      <c r="J21" s="72"/>
      <c r="K21" s="72"/>
      <c r="L21" s="72"/>
      <c r="M21" s="72"/>
      <c r="N21" s="72"/>
    </row>
    <row r="22" spans="1:14" s="69" customFormat="1" ht="37.5">
      <c r="A22" s="143" t="s">
        <v>225</v>
      </c>
      <c r="B22" s="113" t="s">
        <v>98</v>
      </c>
      <c r="C22" s="72">
        <v>657000</v>
      </c>
      <c r="D22" s="72">
        <f t="shared" si="1"/>
        <v>0</v>
      </c>
      <c r="E22" s="72">
        <f aca="true" t="shared" si="4" ref="E22:E29">C22+H22</f>
        <v>657000</v>
      </c>
      <c r="F22" s="82">
        <f>'НЕ БРАТЬ'!C27</f>
        <v>679500</v>
      </c>
      <c r="G22" s="82">
        <f>'НЕ БРАТЬ'!D27</f>
        <v>679500</v>
      </c>
      <c r="H22" s="73">
        <f t="shared" si="2"/>
        <v>0</v>
      </c>
      <c r="I22" s="72"/>
      <c r="J22" s="72"/>
      <c r="K22" s="72"/>
      <c r="L22" s="72"/>
      <c r="M22" s="72"/>
      <c r="N22" s="72"/>
    </row>
    <row r="23" spans="1:14" s="76" customFormat="1" ht="18.75">
      <c r="A23" s="141" t="s">
        <v>226</v>
      </c>
      <c r="B23" s="113" t="s">
        <v>15</v>
      </c>
      <c r="C23" s="72">
        <v>46500</v>
      </c>
      <c r="D23" s="72">
        <f t="shared" si="1"/>
        <v>0</v>
      </c>
      <c r="E23" s="72">
        <f t="shared" si="4"/>
        <v>46500</v>
      </c>
      <c r="F23" s="82">
        <f>'НЕ БРАТЬ'!C28</f>
        <v>46500</v>
      </c>
      <c r="G23" s="82">
        <f>'НЕ БРАТЬ'!D28</f>
        <v>46500</v>
      </c>
      <c r="H23" s="73">
        <f t="shared" si="2"/>
        <v>0</v>
      </c>
      <c r="I23" s="75"/>
      <c r="J23" s="75"/>
      <c r="K23" s="75"/>
      <c r="L23" s="75"/>
      <c r="M23" s="75"/>
      <c r="N23" s="75"/>
    </row>
    <row r="24" spans="1:14" s="76" customFormat="1" ht="37.5">
      <c r="A24" s="141" t="s">
        <v>227</v>
      </c>
      <c r="B24" s="113" t="s">
        <v>264</v>
      </c>
      <c r="C24" s="72">
        <v>14000</v>
      </c>
      <c r="D24" s="72">
        <f t="shared" si="1"/>
        <v>0</v>
      </c>
      <c r="E24" s="72">
        <f t="shared" si="4"/>
        <v>14000</v>
      </c>
      <c r="F24" s="82">
        <f>'НЕ БРАТЬ'!C29</f>
        <v>14000</v>
      </c>
      <c r="G24" s="82">
        <f>'НЕ БРАТЬ'!D29</f>
        <v>14000</v>
      </c>
      <c r="H24" s="73">
        <f t="shared" si="2"/>
        <v>0</v>
      </c>
      <c r="I24" s="75"/>
      <c r="J24" s="75"/>
      <c r="K24" s="75"/>
      <c r="L24" s="75"/>
      <c r="M24" s="75"/>
      <c r="N24" s="75"/>
    </row>
    <row r="25" spans="1:14" s="69" customFormat="1" ht="18.75">
      <c r="A25" s="142" t="s">
        <v>240</v>
      </c>
      <c r="B25" s="116" t="s">
        <v>99</v>
      </c>
      <c r="C25" s="66">
        <f>C26+C27+C28</f>
        <v>1340000</v>
      </c>
      <c r="D25" s="72">
        <f t="shared" si="1"/>
        <v>0</v>
      </c>
      <c r="E25" s="66">
        <f>E26+E27+E28</f>
        <v>1340000</v>
      </c>
      <c r="F25" s="77">
        <f>'НЕ БРАТЬ'!C30</f>
        <v>1380000</v>
      </c>
      <c r="G25" s="77">
        <f>'НЕ БРАТЬ'!D30</f>
        <v>1380000</v>
      </c>
      <c r="H25" s="73">
        <f t="shared" si="2"/>
        <v>0</v>
      </c>
      <c r="I25" s="66"/>
      <c r="J25" s="66"/>
      <c r="K25" s="66"/>
      <c r="L25" s="66"/>
      <c r="M25" s="66"/>
      <c r="N25" s="66"/>
    </row>
    <row r="26" spans="1:14" s="69" customFormat="1" ht="74.25" customHeight="1">
      <c r="A26" s="143" t="s">
        <v>228</v>
      </c>
      <c r="B26" s="135" t="s">
        <v>147</v>
      </c>
      <c r="C26" s="72">
        <v>140000</v>
      </c>
      <c r="D26" s="72">
        <f t="shared" si="1"/>
        <v>0</v>
      </c>
      <c r="E26" s="72">
        <f t="shared" si="4"/>
        <v>140000</v>
      </c>
      <c r="F26" s="82">
        <f>'НЕ БРАТЬ'!C31</f>
        <v>140000</v>
      </c>
      <c r="G26" s="82">
        <f>'НЕ БРАТЬ'!D31</f>
        <v>140000</v>
      </c>
      <c r="H26" s="73">
        <f t="shared" si="2"/>
        <v>0</v>
      </c>
      <c r="I26" s="72"/>
      <c r="J26" s="72"/>
      <c r="K26" s="72"/>
      <c r="L26" s="72"/>
      <c r="M26" s="72"/>
      <c r="N26" s="72"/>
    </row>
    <row r="27" spans="1:14" s="69" customFormat="1" ht="18.75">
      <c r="A27" s="143" t="s">
        <v>229</v>
      </c>
      <c r="B27" s="113" t="s">
        <v>18</v>
      </c>
      <c r="C27" s="72">
        <v>650000</v>
      </c>
      <c r="D27" s="72">
        <f t="shared" si="1"/>
        <v>0</v>
      </c>
      <c r="E27" s="72">
        <f>C27+H27</f>
        <v>650000</v>
      </c>
      <c r="F27" s="82">
        <f>'НЕ БРАТЬ'!C32</f>
        <v>680000</v>
      </c>
      <c r="G27" s="82">
        <f>'НЕ БРАТЬ'!D32</f>
        <v>680000</v>
      </c>
      <c r="H27" s="73">
        <f t="shared" si="2"/>
        <v>0</v>
      </c>
      <c r="I27" s="72"/>
      <c r="J27" s="72"/>
      <c r="K27" s="72"/>
      <c r="L27" s="72"/>
      <c r="M27" s="72"/>
      <c r="N27" s="72"/>
    </row>
    <row r="28" spans="1:14" s="69" customFormat="1" ht="18.75">
      <c r="A28" s="143" t="s">
        <v>241</v>
      </c>
      <c r="B28" s="113" t="s">
        <v>214</v>
      </c>
      <c r="C28" s="72">
        <v>550000</v>
      </c>
      <c r="D28" s="72">
        <f t="shared" si="1"/>
        <v>0</v>
      </c>
      <c r="E28" s="72">
        <f t="shared" si="4"/>
        <v>550000</v>
      </c>
      <c r="F28" s="82">
        <f>'НЕ БРАТЬ'!C33</f>
        <v>560000</v>
      </c>
      <c r="G28" s="82">
        <f>'НЕ БРАТЬ'!D33</f>
        <v>560000</v>
      </c>
      <c r="H28" s="73">
        <f t="shared" si="2"/>
        <v>0</v>
      </c>
      <c r="I28" s="72"/>
      <c r="J28" s="72"/>
      <c r="K28" s="72"/>
      <c r="L28" s="72"/>
      <c r="M28" s="72"/>
      <c r="N28" s="72"/>
    </row>
    <row r="29" spans="1:14" s="81" customFormat="1" ht="18.75">
      <c r="A29" s="144" t="s">
        <v>238</v>
      </c>
      <c r="B29" s="119" t="s">
        <v>270</v>
      </c>
      <c r="C29" s="77">
        <v>54000</v>
      </c>
      <c r="D29" s="72">
        <f t="shared" si="1"/>
        <v>0</v>
      </c>
      <c r="E29" s="77">
        <f t="shared" si="4"/>
        <v>54000</v>
      </c>
      <c r="F29" s="82">
        <f>'НЕ БРАТЬ'!C34</f>
        <v>54500</v>
      </c>
      <c r="G29" s="77">
        <f>'НЕ БРАТЬ'!D34</f>
        <v>54500</v>
      </c>
      <c r="H29" s="73">
        <f t="shared" si="2"/>
        <v>0</v>
      </c>
      <c r="I29" s="77"/>
      <c r="J29" s="77"/>
      <c r="K29" s="77"/>
      <c r="L29" s="77"/>
      <c r="M29" s="77"/>
      <c r="N29" s="77"/>
    </row>
    <row r="30" spans="1:14" s="69" customFormat="1" ht="18.75">
      <c r="A30" s="142"/>
      <c r="B30" s="116" t="s">
        <v>102</v>
      </c>
      <c r="C30" s="66">
        <f aca="true" t="shared" si="5" ref="C30:N30">C31+C37+C38+C39+C45+C46</f>
        <v>935115</v>
      </c>
      <c r="D30" s="72">
        <f t="shared" si="1"/>
        <v>0</v>
      </c>
      <c r="E30" s="66">
        <f t="shared" si="5"/>
        <v>935115</v>
      </c>
      <c r="F30" s="77">
        <f>'НЕ БРАТЬ'!C35</f>
        <v>923483</v>
      </c>
      <c r="G30" s="77">
        <f>'НЕ БРАТЬ'!D35</f>
        <v>923483</v>
      </c>
      <c r="H30" s="73">
        <f t="shared" si="2"/>
        <v>0</v>
      </c>
      <c r="I30" s="66">
        <f t="shared" si="5"/>
        <v>0</v>
      </c>
      <c r="J30" s="66">
        <f t="shared" si="5"/>
        <v>0</v>
      </c>
      <c r="K30" s="66">
        <f t="shared" si="5"/>
        <v>0</v>
      </c>
      <c r="L30" s="66">
        <f t="shared" si="5"/>
        <v>0</v>
      </c>
      <c r="M30" s="66">
        <f t="shared" si="5"/>
        <v>0</v>
      </c>
      <c r="N30" s="66">
        <f t="shared" si="5"/>
        <v>0</v>
      </c>
    </row>
    <row r="31" spans="1:14" s="69" customFormat="1" ht="56.25">
      <c r="A31" s="142" t="s">
        <v>239</v>
      </c>
      <c r="B31" s="116" t="s">
        <v>114</v>
      </c>
      <c r="C31" s="66">
        <f aca="true" t="shared" si="6" ref="C31:N31">C32+C35+C36</f>
        <v>589814.4</v>
      </c>
      <c r="D31" s="72">
        <f t="shared" si="1"/>
        <v>0</v>
      </c>
      <c r="E31" s="66">
        <f t="shared" si="6"/>
        <v>589814.4</v>
      </c>
      <c r="F31" s="77">
        <f>'НЕ БРАТЬ'!C36</f>
        <v>589814.4</v>
      </c>
      <c r="G31" s="77">
        <f>'НЕ БРАТЬ'!D36</f>
        <v>589814.4</v>
      </c>
      <c r="H31" s="73">
        <f t="shared" si="2"/>
        <v>0</v>
      </c>
      <c r="I31" s="66">
        <f t="shared" si="6"/>
        <v>0</v>
      </c>
      <c r="J31" s="66">
        <f t="shared" si="6"/>
        <v>0</v>
      </c>
      <c r="K31" s="66">
        <f t="shared" si="6"/>
        <v>0</v>
      </c>
      <c r="L31" s="66">
        <f t="shared" si="6"/>
        <v>0</v>
      </c>
      <c r="M31" s="66">
        <f t="shared" si="6"/>
        <v>0</v>
      </c>
      <c r="N31" s="66">
        <f t="shared" si="6"/>
        <v>0</v>
      </c>
    </row>
    <row r="32" spans="1:14" s="69" customFormat="1" ht="129.75" customHeight="1">
      <c r="A32" s="143" t="s">
        <v>109</v>
      </c>
      <c r="B32" s="139" t="s">
        <v>265</v>
      </c>
      <c r="C32" s="72">
        <f>C33+C34</f>
        <v>562000</v>
      </c>
      <c r="D32" s="72">
        <f t="shared" si="1"/>
        <v>0</v>
      </c>
      <c r="E32" s="72">
        <f>E33+E34</f>
        <v>562000</v>
      </c>
      <c r="F32" s="82">
        <f>'НЕ БРАТЬ'!C37</f>
        <v>562000</v>
      </c>
      <c r="G32" s="82">
        <f>'НЕ БРАТЬ'!D37</f>
        <v>562000</v>
      </c>
      <c r="H32" s="73">
        <f t="shared" si="2"/>
        <v>0</v>
      </c>
      <c r="I32" s="72"/>
      <c r="J32" s="72"/>
      <c r="K32" s="72"/>
      <c r="L32" s="72"/>
      <c r="M32" s="72"/>
      <c r="N32" s="72"/>
    </row>
    <row r="33" spans="1:14" s="69" customFormat="1" ht="113.25" customHeight="1">
      <c r="A33" s="143" t="s">
        <v>230</v>
      </c>
      <c r="B33" s="139" t="s">
        <v>142</v>
      </c>
      <c r="C33" s="72">
        <v>550000</v>
      </c>
      <c r="D33" s="72">
        <f t="shared" si="1"/>
        <v>0</v>
      </c>
      <c r="E33" s="72">
        <f aca="true" t="shared" si="7" ref="E33:E38">C33+H33</f>
        <v>550000</v>
      </c>
      <c r="F33" s="82">
        <f>'НЕ БРАТЬ'!C38</f>
        <v>550000</v>
      </c>
      <c r="G33" s="82">
        <f>'НЕ БРАТЬ'!D38</f>
        <v>550000</v>
      </c>
      <c r="H33" s="73">
        <f t="shared" si="2"/>
        <v>0</v>
      </c>
      <c r="I33" s="72"/>
      <c r="J33" s="72"/>
      <c r="K33" s="72"/>
      <c r="L33" s="72"/>
      <c r="M33" s="72"/>
      <c r="N33" s="72"/>
    </row>
    <row r="34" spans="1:14" s="69" customFormat="1" ht="114" customHeight="1">
      <c r="A34" s="143" t="s">
        <v>231</v>
      </c>
      <c r="B34" s="135" t="s">
        <v>266</v>
      </c>
      <c r="C34" s="72">
        <v>12000</v>
      </c>
      <c r="D34" s="72">
        <f t="shared" si="1"/>
        <v>0</v>
      </c>
      <c r="E34" s="72">
        <f t="shared" si="7"/>
        <v>12000</v>
      </c>
      <c r="F34" s="82">
        <f>'НЕ БРАТЬ'!C39</f>
        <v>12000</v>
      </c>
      <c r="G34" s="82">
        <f>'НЕ БРАТЬ'!D39</f>
        <v>12000</v>
      </c>
      <c r="H34" s="73">
        <f t="shared" si="2"/>
        <v>0</v>
      </c>
      <c r="I34" s="72"/>
      <c r="J34" s="72"/>
      <c r="K34" s="72"/>
      <c r="L34" s="72"/>
      <c r="M34" s="72"/>
      <c r="N34" s="72"/>
    </row>
    <row r="35" spans="1:14" s="69" customFormat="1" ht="76.5" customHeight="1">
      <c r="A35" s="143" t="s">
        <v>232</v>
      </c>
      <c r="B35" s="135" t="s">
        <v>125</v>
      </c>
      <c r="C35" s="72">
        <v>11814.4</v>
      </c>
      <c r="D35" s="72">
        <f t="shared" si="1"/>
        <v>0</v>
      </c>
      <c r="E35" s="72">
        <f t="shared" si="7"/>
        <v>11814.4</v>
      </c>
      <c r="F35" s="82">
        <f>'НЕ БРАТЬ'!C40</f>
        <v>11814.4</v>
      </c>
      <c r="G35" s="82">
        <f>'НЕ БРАТЬ'!D40</f>
        <v>11814.4</v>
      </c>
      <c r="H35" s="73">
        <f t="shared" si="2"/>
        <v>0</v>
      </c>
      <c r="I35" s="72"/>
      <c r="J35" s="72"/>
      <c r="K35" s="72"/>
      <c r="L35" s="72"/>
      <c r="M35" s="72"/>
      <c r="N35" s="72"/>
    </row>
    <row r="36" spans="1:14" s="69" customFormat="1" ht="112.5" customHeight="1">
      <c r="A36" s="143" t="s">
        <v>153</v>
      </c>
      <c r="B36" s="135" t="s">
        <v>267</v>
      </c>
      <c r="C36" s="72">
        <v>16000</v>
      </c>
      <c r="D36" s="72">
        <f t="shared" si="1"/>
        <v>0</v>
      </c>
      <c r="E36" s="72">
        <f t="shared" si="7"/>
        <v>16000</v>
      </c>
      <c r="F36" s="82">
        <f>'НЕ БРАТЬ'!C41</f>
        <v>16000</v>
      </c>
      <c r="G36" s="82">
        <f>'НЕ БРАТЬ'!D41</f>
        <v>16000</v>
      </c>
      <c r="H36" s="73">
        <f t="shared" si="2"/>
        <v>0</v>
      </c>
      <c r="I36" s="72"/>
      <c r="J36" s="72"/>
      <c r="K36" s="72"/>
      <c r="L36" s="72"/>
      <c r="M36" s="72"/>
      <c r="N36" s="72"/>
    </row>
    <row r="37" spans="1:14" s="69" customFormat="1" ht="37.5">
      <c r="A37" s="142" t="s">
        <v>234</v>
      </c>
      <c r="B37" s="116" t="s">
        <v>268</v>
      </c>
      <c r="C37" s="72">
        <v>16500</v>
      </c>
      <c r="D37" s="72">
        <f t="shared" si="1"/>
        <v>0</v>
      </c>
      <c r="E37" s="77">
        <f t="shared" si="7"/>
        <v>16500</v>
      </c>
      <c r="F37" s="77">
        <f>'НЕ БРАТЬ'!C42</f>
        <v>17300</v>
      </c>
      <c r="G37" s="77">
        <f>'НЕ БРАТЬ'!D42</f>
        <v>17300</v>
      </c>
      <c r="H37" s="73">
        <f t="shared" si="2"/>
        <v>0</v>
      </c>
      <c r="I37" s="66"/>
      <c r="J37" s="66"/>
      <c r="K37" s="66"/>
      <c r="L37" s="66"/>
      <c r="M37" s="66"/>
      <c r="N37" s="66"/>
    </row>
    <row r="38" spans="1:14" s="69" customFormat="1" ht="41.25" customHeight="1">
      <c r="A38" s="144" t="s">
        <v>206</v>
      </c>
      <c r="B38" s="131" t="s">
        <v>93</v>
      </c>
      <c r="C38" s="66">
        <v>4780</v>
      </c>
      <c r="D38" s="72">
        <f t="shared" si="1"/>
        <v>0</v>
      </c>
      <c r="E38" s="77">
        <f t="shared" si="7"/>
        <v>4780</v>
      </c>
      <c r="F38" s="82">
        <f>'НЕ БРАТЬ'!C43</f>
        <v>4780</v>
      </c>
      <c r="G38" s="66">
        <f>'НЕ БРАТЬ'!D43</f>
        <v>4780</v>
      </c>
      <c r="H38" s="73">
        <f t="shared" si="2"/>
        <v>0</v>
      </c>
      <c r="I38" s="67"/>
      <c r="J38" s="67"/>
      <c r="K38" s="67"/>
      <c r="L38" s="67"/>
      <c r="M38" s="67"/>
      <c r="N38" s="67"/>
    </row>
    <row r="39" spans="1:14" s="69" customFormat="1" ht="37.5">
      <c r="A39" s="142" t="s">
        <v>235</v>
      </c>
      <c r="B39" s="116" t="s">
        <v>117</v>
      </c>
      <c r="C39" s="66">
        <f>C40+C41+C42</f>
        <v>139500</v>
      </c>
      <c r="D39" s="72">
        <f t="shared" si="1"/>
        <v>0</v>
      </c>
      <c r="E39" s="66">
        <f>E40+E41+E42</f>
        <v>139500</v>
      </c>
      <c r="F39" s="77">
        <f>'НЕ БРАТЬ'!C44</f>
        <v>134000</v>
      </c>
      <c r="G39" s="66">
        <f>'НЕ БРАТЬ'!D44</f>
        <v>134000</v>
      </c>
      <c r="H39" s="73">
        <f t="shared" si="2"/>
        <v>0</v>
      </c>
      <c r="I39" s="66">
        <f aca="true" t="shared" si="8" ref="I39:N39">I40+I41+I43</f>
        <v>0</v>
      </c>
      <c r="J39" s="66">
        <f t="shared" si="8"/>
        <v>0</v>
      </c>
      <c r="K39" s="66">
        <f t="shared" si="8"/>
        <v>0</v>
      </c>
      <c r="L39" s="66">
        <f t="shared" si="8"/>
        <v>0</v>
      </c>
      <c r="M39" s="66">
        <f t="shared" si="8"/>
        <v>0</v>
      </c>
      <c r="N39" s="66">
        <f t="shared" si="8"/>
        <v>0</v>
      </c>
    </row>
    <row r="40" spans="1:14" s="69" customFormat="1" ht="37.5">
      <c r="A40" s="143" t="s">
        <v>261</v>
      </c>
      <c r="B40" s="135" t="s">
        <v>208</v>
      </c>
      <c r="C40" s="72">
        <v>3000</v>
      </c>
      <c r="D40" s="72">
        <f t="shared" si="1"/>
        <v>0</v>
      </c>
      <c r="E40" s="72">
        <f aca="true" t="shared" si="9" ref="E40:E46">C40+H40</f>
        <v>3000</v>
      </c>
      <c r="F40" s="82">
        <f>'НЕ БРАТЬ'!C45</f>
        <v>3000</v>
      </c>
      <c r="G40" s="82">
        <f>'НЕ БРАТЬ'!D45</f>
        <v>3000</v>
      </c>
      <c r="H40" s="73">
        <f t="shared" si="2"/>
        <v>0</v>
      </c>
      <c r="I40" s="82"/>
      <c r="J40" s="82"/>
      <c r="K40" s="66"/>
      <c r="L40" s="66"/>
      <c r="M40" s="66"/>
      <c r="N40" s="66"/>
    </row>
    <row r="41" spans="1:14" s="69" customFormat="1" ht="36.75" customHeight="1">
      <c r="A41" s="143" t="s">
        <v>220</v>
      </c>
      <c r="B41" s="135" t="s">
        <v>209</v>
      </c>
      <c r="C41" s="72">
        <v>10000</v>
      </c>
      <c r="D41" s="72">
        <f t="shared" si="1"/>
        <v>0</v>
      </c>
      <c r="E41" s="72">
        <f t="shared" si="9"/>
        <v>10000</v>
      </c>
      <c r="F41" s="82">
        <f>'НЕ БРАТЬ'!C46</f>
        <v>10000</v>
      </c>
      <c r="G41" s="82">
        <f>'НЕ БРАТЬ'!D46</f>
        <v>10000</v>
      </c>
      <c r="H41" s="73">
        <f t="shared" si="2"/>
        <v>0</v>
      </c>
      <c r="I41" s="82"/>
      <c r="J41" s="82"/>
      <c r="K41" s="66"/>
      <c r="L41" s="66"/>
      <c r="M41" s="66"/>
      <c r="N41" s="66"/>
    </row>
    <row r="42" spans="1:14" s="69" customFormat="1" ht="77.25" customHeight="1">
      <c r="A42" s="145" t="s">
        <v>30</v>
      </c>
      <c r="B42" s="134" t="s">
        <v>31</v>
      </c>
      <c r="C42" s="72">
        <f>C43+C44</f>
        <v>126500</v>
      </c>
      <c r="D42" s="72">
        <f t="shared" si="1"/>
        <v>0</v>
      </c>
      <c r="E42" s="72">
        <f>E43+E44</f>
        <v>126500</v>
      </c>
      <c r="F42" s="82">
        <f>'НЕ БРАТЬ'!C47</f>
        <v>121000</v>
      </c>
      <c r="G42" s="82">
        <f>'НЕ БРАТЬ'!D47</f>
        <v>121000</v>
      </c>
      <c r="H42" s="73">
        <f t="shared" si="2"/>
        <v>0</v>
      </c>
      <c r="I42" s="82"/>
      <c r="J42" s="82"/>
      <c r="K42" s="66"/>
      <c r="L42" s="66"/>
      <c r="M42" s="66"/>
      <c r="N42" s="66"/>
    </row>
    <row r="43" spans="1:14" s="69" customFormat="1" ht="74.25" customHeight="1">
      <c r="A43" s="143" t="s">
        <v>221</v>
      </c>
      <c r="B43" s="113" t="s">
        <v>152</v>
      </c>
      <c r="C43" s="72">
        <v>125000</v>
      </c>
      <c r="D43" s="72">
        <f t="shared" si="1"/>
        <v>0</v>
      </c>
      <c r="E43" s="72">
        <f t="shared" si="9"/>
        <v>125000</v>
      </c>
      <c r="F43" s="82">
        <f>'НЕ БРАТЬ'!C48</f>
        <v>120000</v>
      </c>
      <c r="G43" s="82">
        <f>'НЕ БРАТЬ'!D48</f>
        <v>120000</v>
      </c>
      <c r="H43" s="73"/>
      <c r="I43" s="82"/>
      <c r="J43" s="82"/>
      <c r="K43" s="66"/>
      <c r="L43" s="66"/>
      <c r="M43" s="66"/>
      <c r="N43" s="66"/>
    </row>
    <row r="44" spans="1:14" s="69" customFormat="1" ht="86.25" customHeight="1">
      <c r="A44" s="145" t="s">
        <v>222</v>
      </c>
      <c r="B44" s="134" t="s">
        <v>32</v>
      </c>
      <c r="C44" s="72">
        <v>1500</v>
      </c>
      <c r="D44" s="72">
        <f t="shared" si="1"/>
        <v>0</v>
      </c>
      <c r="E44" s="72">
        <f t="shared" si="9"/>
        <v>1500</v>
      </c>
      <c r="F44" s="82">
        <f>'НЕ БРАТЬ'!C49</f>
        <v>1000</v>
      </c>
      <c r="G44" s="82">
        <f>'НЕ БРАТЬ'!D49</f>
        <v>1000</v>
      </c>
      <c r="H44" s="73">
        <f t="shared" si="2"/>
        <v>0</v>
      </c>
      <c r="I44" s="82"/>
      <c r="J44" s="82"/>
      <c r="K44" s="66"/>
      <c r="L44" s="66"/>
      <c r="M44" s="66"/>
      <c r="N44" s="66"/>
    </row>
    <row r="45" spans="1:14" s="69" customFormat="1" ht="18.75">
      <c r="A45" s="142" t="s">
        <v>236</v>
      </c>
      <c r="B45" s="116" t="s">
        <v>21</v>
      </c>
      <c r="C45" s="77">
        <v>120500</v>
      </c>
      <c r="D45" s="72">
        <f t="shared" si="1"/>
        <v>0</v>
      </c>
      <c r="E45" s="77">
        <f t="shared" si="9"/>
        <v>120500</v>
      </c>
      <c r="F45" s="82">
        <f>'НЕ БРАТЬ'!C50</f>
        <v>113000</v>
      </c>
      <c r="G45" s="66">
        <f>'НЕ БРАТЬ'!D50</f>
        <v>113000</v>
      </c>
      <c r="H45" s="73">
        <f t="shared" si="2"/>
        <v>0</v>
      </c>
      <c r="I45" s="66"/>
      <c r="J45" s="66"/>
      <c r="K45" s="66"/>
      <c r="L45" s="66"/>
      <c r="M45" s="66"/>
      <c r="N45" s="66"/>
    </row>
    <row r="46" spans="1:14" s="69" customFormat="1" ht="21" customHeight="1">
      <c r="A46" s="142" t="s">
        <v>237</v>
      </c>
      <c r="B46" s="116" t="s">
        <v>22</v>
      </c>
      <c r="C46" s="77">
        <v>64020.6</v>
      </c>
      <c r="D46" s="72">
        <f t="shared" si="1"/>
        <v>0</v>
      </c>
      <c r="E46" s="77">
        <f t="shared" si="9"/>
        <v>64020.6</v>
      </c>
      <c r="F46" s="82">
        <f>'НЕ БРАТЬ'!C51</f>
        <v>64588.6</v>
      </c>
      <c r="G46" s="66">
        <f>'НЕ БРАТЬ'!D51</f>
        <v>64588.6</v>
      </c>
      <c r="H46" s="73">
        <f t="shared" si="2"/>
        <v>0</v>
      </c>
      <c r="I46" s="66"/>
      <c r="J46" s="66"/>
      <c r="K46" s="66"/>
      <c r="L46" s="66"/>
      <c r="M46" s="66"/>
      <c r="N46" s="66"/>
    </row>
    <row r="47" spans="1:14" s="69" customFormat="1" ht="37.5">
      <c r="A47" s="143"/>
      <c r="B47" s="116" t="s">
        <v>201</v>
      </c>
      <c r="C47" s="66">
        <f aca="true" t="shared" si="10" ref="C47:J47">C15+C30</f>
        <v>7622378.9</v>
      </c>
      <c r="D47" s="72">
        <f t="shared" si="1"/>
        <v>0</v>
      </c>
      <c r="E47" s="66">
        <f t="shared" si="10"/>
        <v>7622378.9</v>
      </c>
      <c r="F47" s="77">
        <f>'НЕ БРАТЬ'!C52</f>
        <v>7755525</v>
      </c>
      <c r="G47" s="66">
        <f>'НЕ БРАТЬ'!D52</f>
        <v>7755525</v>
      </c>
      <c r="H47" s="73">
        <f t="shared" si="2"/>
        <v>0</v>
      </c>
      <c r="I47" s="68">
        <f t="shared" si="10"/>
        <v>0</v>
      </c>
      <c r="J47" s="68">
        <f t="shared" si="10"/>
        <v>0</v>
      </c>
      <c r="K47" s="66">
        <f>K30+K15</f>
        <v>0</v>
      </c>
      <c r="L47" s="66">
        <f>L30+L15</f>
        <v>0</v>
      </c>
      <c r="M47" s="66">
        <f>M30+M15</f>
        <v>0</v>
      </c>
      <c r="N47" s="66">
        <f>N30+N15</f>
        <v>0</v>
      </c>
    </row>
    <row r="48" spans="1:14" s="69" customFormat="1" ht="56.25">
      <c r="A48" s="142" t="s">
        <v>7</v>
      </c>
      <c r="B48" s="116" t="s">
        <v>8</v>
      </c>
      <c r="C48" s="66">
        <f>C49</f>
        <v>3175983.32</v>
      </c>
      <c r="D48" s="77">
        <f>D49</f>
        <v>0</v>
      </c>
      <c r="E48" s="66">
        <f>C48+D48</f>
        <v>3175983.32</v>
      </c>
      <c r="F48" s="77">
        <f>'НЕ БРАТЬ'!C53</f>
        <v>3290863.6</v>
      </c>
      <c r="G48" s="66">
        <f>'НЕ БРАТЬ'!D53</f>
        <v>3290863.6</v>
      </c>
      <c r="H48" s="73">
        <f aca="true" t="shared" si="11" ref="H48:N48">H49</f>
        <v>0</v>
      </c>
      <c r="I48" s="73">
        <f t="shared" si="11"/>
        <v>0</v>
      </c>
      <c r="J48" s="73">
        <f t="shared" si="11"/>
        <v>0</v>
      </c>
      <c r="K48" s="66">
        <f t="shared" si="11"/>
        <v>0</v>
      </c>
      <c r="L48" s="66">
        <f t="shared" si="11"/>
        <v>0</v>
      </c>
      <c r="M48" s="66">
        <f t="shared" si="11"/>
        <v>0</v>
      </c>
      <c r="N48" s="66">
        <f t="shared" si="11"/>
        <v>0</v>
      </c>
    </row>
    <row r="49" spans="1:14" s="69" customFormat="1" ht="41.25" customHeight="1">
      <c r="A49" s="142" t="s">
        <v>174</v>
      </c>
      <c r="B49" s="140" t="s">
        <v>269</v>
      </c>
      <c r="C49" s="82">
        <v>3175983.32</v>
      </c>
      <c r="D49" s="82">
        <f t="shared" si="1"/>
        <v>0</v>
      </c>
      <c r="E49" s="82">
        <f>C49+D49</f>
        <v>3175983.32</v>
      </c>
      <c r="F49" s="82">
        <f>'НЕ БРАТЬ'!C54</f>
        <v>3290863.6</v>
      </c>
      <c r="G49" s="82">
        <f>'НЕ БРАТЬ'!D54</f>
        <v>3290863.6</v>
      </c>
      <c r="H49" s="150">
        <f>SUM(I49:IC49)</f>
        <v>0</v>
      </c>
      <c r="I49" s="82"/>
      <c r="J49" s="82"/>
      <c r="K49" s="66"/>
      <c r="L49" s="66"/>
      <c r="M49" s="66"/>
      <c r="N49" s="66"/>
    </row>
    <row r="50" spans="1:14" s="69" customFormat="1" ht="18.75">
      <c r="A50" s="71"/>
      <c r="B50" s="116" t="s">
        <v>271</v>
      </c>
      <c r="C50" s="66">
        <f aca="true" t="shared" si="12" ref="C50:N50">C47+C48</f>
        <v>10798362.22</v>
      </c>
      <c r="D50" s="77">
        <f t="shared" si="1"/>
        <v>0</v>
      </c>
      <c r="E50" s="66">
        <f t="shared" si="12"/>
        <v>10798362.22</v>
      </c>
      <c r="F50" s="77">
        <f>'НЕ БРАТЬ'!C55</f>
        <v>11046388.6</v>
      </c>
      <c r="G50" s="66">
        <f>'НЕ БРАТЬ'!D55</f>
        <v>11046388.6</v>
      </c>
      <c r="H50" s="80">
        <f t="shared" si="2"/>
        <v>0</v>
      </c>
      <c r="I50" s="66">
        <f t="shared" si="12"/>
        <v>0</v>
      </c>
      <c r="J50" s="66">
        <f t="shared" si="12"/>
        <v>0</v>
      </c>
      <c r="K50" s="66">
        <f t="shared" si="12"/>
        <v>0</v>
      </c>
      <c r="L50" s="66">
        <f t="shared" si="12"/>
        <v>0</v>
      </c>
      <c r="M50" s="66">
        <f t="shared" si="12"/>
        <v>0</v>
      </c>
      <c r="N50" s="66">
        <f t="shared" si="12"/>
        <v>0</v>
      </c>
    </row>
    <row r="51" spans="1:14" s="69" customFormat="1" ht="18.75">
      <c r="A51" s="103" t="s">
        <v>86</v>
      </c>
      <c r="B51" s="120" t="s">
        <v>106</v>
      </c>
      <c r="C51" s="84"/>
      <c r="D51" s="72">
        <f t="shared" si="1"/>
        <v>0</v>
      </c>
      <c r="E51" s="84"/>
      <c r="F51" s="84"/>
      <c r="G51" s="66"/>
      <c r="H51" s="73">
        <f t="shared" si="2"/>
        <v>0</v>
      </c>
      <c r="I51" s="84"/>
      <c r="J51" s="84"/>
      <c r="K51" s="84"/>
      <c r="L51" s="84"/>
      <c r="M51" s="84"/>
      <c r="N51" s="84"/>
    </row>
    <row r="52" spans="1:14" s="69" customFormat="1" ht="18.75">
      <c r="A52" s="65" t="s">
        <v>23</v>
      </c>
      <c r="B52" s="116" t="s">
        <v>24</v>
      </c>
      <c r="C52" s="66">
        <f aca="true" t="shared" si="13" ref="C52:N52">C53+C54+C55+C56+C57+C58+C59</f>
        <v>1810936.9</v>
      </c>
      <c r="D52" s="72">
        <f t="shared" si="1"/>
        <v>-6000</v>
      </c>
      <c r="E52" s="66">
        <f t="shared" si="13"/>
        <v>1804936.9</v>
      </c>
      <c r="F52" s="77">
        <f>'НЕ БРАТЬ'!C57</f>
        <v>1977248.4</v>
      </c>
      <c r="G52" s="66">
        <f>'НЕ БРАТЬ'!D57</f>
        <v>1977248.4</v>
      </c>
      <c r="H52" s="80">
        <f t="shared" si="2"/>
        <v>-6000</v>
      </c>
      <c r="I52" s="66">
        <f t="shared" si="13"/>
        <v>-6000</v>
      </c>
      <c r="J52" s="66">
        <f t="shared" si="13"/>
        <v>0</v>
      </c>
      <c r="K52" s="66">
        <f t="shared" si="13"/>
        <v>0</v>
      </c>
      <c r="L52" s="66">
        <f t="shared" si="13"/>
        <v>0</v>
      </c>
      <c r="M52" s="66">
        <f t="shared" si="13"/>
        <v>0</v>
      </c>
      <c r="N52" s="66">
        <f t="shared" si="13"/>
        <v>0</v>
      </c>
    </row>
    <row r="53" spans="1:14" s="69" customFormat="1" ht="60" customHeight="1">
      <c r="A53" s="104" t="s">
        <v>25</v>
      </c>
      <c r="B53" s="138" t="s">
        <v>137</v>
      </c>
      <c r="C53" s="72">
        <v>3444</v>
      </c>
      <c r="D53" s="72">
        <f t="shared" si="1"/>
        <v>0</v>
      </c>
      <c r="E53" s="72">
        <f aca="true" t="shared" si="14" ref="E53:E59">C53+H53</f>
        <v>3444</v>
      </c>
      <c r="F53" s="82">
        <f>'НЕ БРАТЬ'!C58</f>
        <v>3534</v>
      </c>
      <c r="G53" s="82">
        <f>'НЕ БРАТЬ'!D58</f>
        <v>3534</v>
      </c>
      <c r="H53" s="73">
        <f t="shared" si="2"/>
        <v>0</v>
      </c>
      <c r="I53" s="72"/>
      <c r="J53" s="72"/>
      <c r="K53" s="72"/>
      <c r="L53" s="72"/>
      <c r="M53" s="72"/>
      <c r="N53" s="72"/>
    </row>
    <row r="54" spans="1:14" s="69" customFormat="1" ht="73.5" customHeight="1">
      <c r="A54" s="104" t="s">
        <v>26</v>
      </c>
      <c r="B54" s="146" t="s">
        <v>138</v>
      </c>
      <c r="C54" s="72">
        <v>99425</v>
      </c>
      <c r="D54" s="72">
        <f t="shared" si="1"/>
        <v>0</v>
      </c>
      <c r="E54" s="72">
        <f t="shared" si="14"/>
        <v>99425</v>
      </c>
      <c r="F54" s="82">
        <f>'НЕ БРАТЬ'!C59</f>
        <v>102338</v>
      </c>
      <c r="G54" s="82">
        <f>'НЕ БРАТЬ'!D59</f>
        <v>102338</v>
      </c>
      <c r="H54" s="73">
        <f t="shared" si="2"/>
        <v>0</v>
      </c>
      <c r="I54" s="72"/>
      <c r="J54" s="72"/>
      <c r="K54" s="72"/>
      <c r="L54" s="72"/>
      <c r="M54" s="72"/>
      <c r="N54" s="72"/>
    </row>
    <row r="55" spans="1:14" s="69" customFormat="1" ht="78" customHeight="1">
      <c r="A55" s="104" t="s">
        <v>27</v>
      </c>
      <c r="B55" s="146" t="s">
        <v>139</v>
      </c>
      <c r="C55" s="72">
        <v>161626</v>
      </c>
      <c r="D55" s="72">
        <f t="shared" si="1"/>
        <v>0</v>
      </c>
      <c r="E55" s="72">
        <f t="shared" si="14"/>
        <v>161626</v>
      </c>
      <c r="F55" s="82">
        <f>'НЕ БРАТЬ'!C60</f>
        <v>165959</v>
      </c>
      <c r="G55" s="82">
        <f>'НЕ БРАТЬ'!D60</f>
        <v>165959</v>
      </c>
      <c r="H55" s="73">
        <f t="shared" si="2"/>
        <v>0</v>
      </c>
      <c r="I55" s="72"/>
      <c r="J55" s="72"/>
      <c r="K55" s="72"/>
      <c r="L55" s="72"/>
      <c r="M55" s="72"/>
      <c r="N55" s="72"/>
    </row>
    <row r="56" spans="1:14" s="69" customFormat="1" ht="58.5" customHeight="1">
      <c r="A56" s="104" t="s">
        <v>155</v>
      </c>
      <c r="B56" s="146" t="s">
        <v>156</v>
      </c>
      <c r="C56" s="72">
        <v>96223</v>
      </c>
      <c r="D56" s="72">
        <f t="shared" si="1"/>
        <v>0</v>
      </c>
      <c r="E56" s="72">
        <f t="shared" si="14"/>
        <v>96223</v>
      </c>
      <c r="F56" s="82">
        <f>'НЕ БРАТЬ'!C61</f>
        <v>99076</v>
      </c>
      <c r="G56" s="82">
        <f>'НЕ БРАТЬ'!D61</f>
        <v>99076</v>
      </c>
      <c r="H56" s="73">
        <f t="shared" si="2"/>
        <v>0</v>
      </c>
      <c r="I56" s="72"/>
      <c r="J56" s="72"/>
      <c r="K56" s="72"/>
      <c r="L56" s="72"/>
      <c r="M56" s="72"/>
      <c r="N56" s="72"/>
    </row>
    <row r="57" spans="1:14" s="69" customFormat="1" ht="19.5" customHeight="1">
      <c r="A57" s="105" t="s">
        <v>28</v>
      </c>
      <c r="B57" s="113" t="s">
        <v>29</v>
      </c>
      <c r="C57" s="72">
        <v>13090</v>
      </c>
      <c r="D57" s="72">
        <f t="shared" si="1"/>
        <v>0</v>
      </c>
      <c r="E57" s="72">
        <f t="shared" si="14"/>
        <v>13090</v>
      </c>
      <c r="F57" s="82">
        <f>'НЕ БРАТЬ'!C62</f>
        <v>5030</v>
      </c>
      <c r="G57" s="82">
        <f>'НЕ БРАТЬ'!D62</f>
        <v>5030</v>
      </c>
      <c r="H57" s="73">
        <f t="shared" si="2"/>
        <v>0</v>
      </c>
      <c r="I57" s="72"/>
      <c r="J57" s="72"/>
      <c r="K57" s="72"/>
      <c r="L57" s="72"/>
      <c r="M57" s="72"/>
      <c r="N57" s="72"/>
    </row>
    <row r="58" spans="1:14" s="69" customFormat="1" ht="18.75">
      <c r="A58" s="10" t="s">
        <v>140</v>
      </c>
      <c r="B58" s="113" t="s">
        <v>197</v>
      </c>
      <c r="C58" s="72">
        <v>67000</v>
      </c>
      <c r="D58" s="72">
        <f t="shared" si="1"/>
        <v>-1900</v>
      </c>
      <c r="E58" s="72">
        <f t="shared" si="14"/>
        <v>65100</v>
      </c>
      <c r="F58" s="82">
        <f>'НЕ БРАТЬ'!C63</f>
        <v>100000</v>
      </c>
      <c r="G58" s="82">
        <f>'НЕ БРАТЬ'!D63</f>
        <v>100000</v>
      </c>
      <c r="H58" s="73">
        <f t="shared" si="2"/>
        <v>-1900</v>
      </c>
      <c r="I58" s="82">
        <v>-1900</v>
      </c>
      <c r="J58" s="72"/>
      <c r="K58" s="72"/>
      <c r="L58" s="72"/>
      <c r="M58" s="72"/>
      <c r="N58" s="72"/>
    </row>
    <row r="59" spans="1:14" s="69" customFormat="1" ht="18.75">
      <c r="A59" s="10" t="s">
        <v>191</v>
      </c>
      <c r="B59" s="113" t="s">
        <v>36</v>
      </c>
      <c r="C59" s="72">
        <v>1370128.9</v>
      </c>
      <c r="D59" s="82">
        <f t="shared" si="1"/>
        <v>-4100</v>
      </c>
      <c r="E59" s="72">
        <f t="shared" si="14"/>
        <v>1366028.9</v>
      </c>
      <c r="F59" s="82">
        <f>'НЕ БРАТЬ'!C64</f>
        <v>1501311.4</v>
      </c>
      <c r="G59" s="82">
        <f>'НЕ БРАТЬ'!D64</f>
        <v>1501311.4</v>
      </c>
      <c r="H59" s="73">
        <f t="shared" si="2"/>
        <v>-4100</v>
      </c>
      <c r="I59" s="101">
        <v>-4100</v>
      </c>
      <c r="J59" s="72"/>
      <c r="K59" s="72"/>
      <c r="L59" s="72"/>
      <c r="M59" s="72"/>
      <c r="N59" s="72"/>
    </row>
    <row r="60" spans="1:14" s="69" customFormat="1" ht="18.75" hidden="1">
      <c r="A60" s="65" t="s">
        <v>37</v>
      </c>
      <c r="B60" s="116" t="s">
        <v>38</v>
      </c>
      <c r="C60" s="66">
        <f>SUM(C61)</f>
        <v>0</v>
      </c>
      <c r="D60" s="72">
        <f t="shared" si="1"/>
        <v>0</v>
      </c>
      <c r="E60" s="66">
        <f>SUM(E61)</f>
        <v>0</v>
      </c>
      <c r="F60" s="66">
        <f>SUM(F61)</f>
        <v>0</v>
      </c>
      <c r="G60" s="66"/>
      <c r="H60" s="73">
        <f t="shared" si="2"/>
        <v>0</v>
      </c>
      <c r="I60" s="66">
        <f aca="true" t="shared" si="15" ref="I60:N60">SUM(I61)</f>
        <v>0</v>
      </c>
      <c r="J60" s="66">
        <f t="shared" si="15"/>
        <v>0</v>
      </c>
      <c r="K60" s="66">
        <f t="shared" si="15"/>
        <v>0</v>
      </c>
      <c r="L60" s="66">
        <f t="shared" si="15"/>
        <v>0</v>
      </c>
      <c r="M60" s="66">
        <f t="shared" si="15"/>
        <v>0</v>
      </c>
      <c r="N60" s="66">
        <f t="shared" si="15"/>
        <v>0</v>
      </c>
    </row>
    <row r="61" spans="1:14" s="69" customFormat="1" ht="18.75" hidden="1">
      <c r="A61" s="105" t="s">
        <v>141</v>
      </c>
      <c r="B61" s="113" t="s">
        <v>39</v>
      </c>
      <c r="C61" s="72"/>
      <c r="D61" s="72">
        <f t="shared" si="1"/>
        <v>0</v>
      </c>
      <c r="E61" s="72">
        <f>C61+H61</f>
        <v>0</v>
      </c>
      <c r="F61" s="72"/>
      <c r="G61" s="66"/>
      <c r="H61" s="73">
        <f t="shared" si="2"/>
        <v>0</v>
      </c>
      <c r="I61" s="72"/>
      <c r="J61" s="72"/>
      <c r="K61" s="72"/>
      <c r="L61" s="72"/>
      <c r="M61" s="72"/>
      <c r="N61" s="72"/>
    </row>
    <row r="62" spans="1:14" s="69" customFormat="1" ht="37.5">
      <c r="A62" s="65" t="s">
        <v>40</v>
      </c>
      <c r="B62" s="116" t="s">
        <v>41</v>
      </c>
      <c r="C62" s="66">
        <f aca="true" t="shared" si="16" ref="C62:N62">SUM(C63:C64)</f>
        <v>84103</v>
      </c>
      <c r="D62" s="72">
        <f t="shared" si="1"/>
        <v>0</v>
      </c>
      <c r="E62" s="66">
        <f t="shared" si="16"/>
        <v>84103</v>
      </c>
      <c r="F62" s="66">
        <f t="shared" si="16"/>
        <v>65382.100000000006</v>
      </c>
      <c r="G62" s="77">
        <f>'НЕ БРАТЬ'!D67</f>
        <v>65382.100000000006</v>
      </c>
      <c r="H62" s="73">
        <f t="shared" si="2"/>
        <v>0</v>
      </c>
      <c r="I62" s="66">
        <f t="shared" si="16"/>
        <v>0</v>
      </c>
      <c r="J62" s="66">
        <f t="shared" si="16"/>
        <v>0</v>
      </c>
      <c r="K62" s="66">
        <f t="shared" si="16"/>
        <v>0</v>
      </c>
      <c r="L62" s="66">
        <f t="shared" si="16"/>
        <v>0</v>
      </c>
      <c r="M62" s="66">
        <f t="shared" si="16"/>
        <v>0</v>
      </c>
      <c r="N62" s="66">
        <f t="shared" si="16"/>
        <v>0</v>
      </c>
    </row>
    <row r="63" spans="1:14" s="69" customFormat="1" ht="18.75">
      <c r="A63" s="105" t="s">
        <v>203</v>
      </c>
      <c r="B63" s="113" t="s">
        <v>204</v>
      </c>
      <c r="C63" s="72">
        <v>14301.2</v>
      </c>
      <c r="D63" s="72">
        <f t="shared" si="1"/>
        <v>0</v>
      </c>
      <c r="E63" s="72">
        <f>C63+H63</f>
        <v>14301.2</v>
      </c>
      <c r="F63" s="72">
        <f>'НЕ БРАТЬ'!C68</f>
        <v>15092.3</v>
      </c>
      <c r="G63" s="82">
        <f>'НЕ БРАТЬ'!D68</f>
        <v>15092.3</v>
      </c>
      <c r="H63" s="73">
        <f t="shared" si="2"/>
        <v>0</v>
      </c>
      <c r="I63" s="279"/>
      <c r="J63" s="75"/>
      <c r="K63" s="75"/>
      <c r="L63" s="72"/>
      <c r="M63" s="72"/>
      <c r="N63" s="72"/>
    </row>
    <row r="64" spans="1:14" s="69" customFormat="1" ht="55.5" customHeight="1">
      <c r="A64" s="105" t="s">
        <v>42</v>
      </c>
      <c r="B64" s="146" t="s">
        <v>170</v>
      </c>
      <c r="C64" s="72">
        <v>69801.8</v>
      </c>
      <c r="D64" s="72">
        <f t="shared" si="1"/>
        <v>0</v>
      </c>
      <c r="E64" s="72">
        <f>C64+H64</f>
        <v>69801.8</v>
      </c>
      <c r="F64" s="72">
        <f>'НЕ БРАТЬ'!C69</f>
        <v>50289.8</v>
      </c>
      <c r="G64" s="82">
        <f>'НЕ БРАТЬ'!D69</f>
        <v>50289.8</v>
      </c>
      <c r="H64" s="73"/>
      <c r="I64" s="75"/>
      <c r="J64" s="75"/>
      <c r="K64" s="75"/>
      <c r="L64" s="75"/>
      <c r="M64" s="75"/>
      <c r="N64" s="75"/>
    </row>
    <row r="65" spans="1:14" s="69" customFormat="1" ht="18.75">
      <c r="A65" s="65" t="s">
        <v>43</v>
      </c>
      <c r="B65" s="116" t="s">
        <v>44</v>
      </c>
      <c r="C65" s="66">
        <f>SUM(C66:C70)</f>
        <v>1354793.7</v>
      </c>
      <c r="D65" s="66">
        <f aca="true" t="shared" si="17" ref="D65:N65">SUM(D66:D70)</f>
        <v>0</v>
      </c>
      <c r="E65" s="66">
        <f t="shared" si="17"/>
        <v>1354793.7</v>
      </c>
      <c r="F65" s="66">
        <f t="shared" si="17"/>
        <v>1429431.4999999998</v>
      </c>
      <c r="G65" s="77">
        <f>'НЕ БРАТЬ'!D70</f>
        <v>1429431.5</v>
      </c>
      <c r="H65" s="66">
        <f t="shared" si="17"/>
        <v>0</v>
      </c>
      <c r="I65" s="66">
        <f t="shared" si="17"/>
        <v>0</v>
      </c>
      <c r="J65" s="66">
        <f t="shared" si="17"/>
        <v>0</v>
      </c>
      <c r="K65" s="66">
        <f t="shared" si="17"/>
        <v>0</v>
      </c>
      <c r="L65" s="66">
        <f t="shared" si="17"/>
        <v>0</v>
      </c>
      <c r="M65" s="66">
        <f t="shared" si="17"/>
        <v>0</v>
      </c>
      <c r="N65" s="66">
        <f t="shared" si="17"/>
        <v>0</v>
      </c>
    </row>
    <row r="66" spans="1:14" s="69" customFormat="1" ht="18.75">
      <c r="A66" s="10" t="s">
        <v>47</v>
      </c>
      <c r="B66" s="118" t="s">
        <v>48</v>
      </c>
      <c r="C66" s="72">
        <v>10212.2</v>
      </c>
      <c r="D66" s="72">
        <f t="shared" si="1"/>
        <v>0</v>
      </c>
      <c r="E66" s="72">
        <f>C66+H66</f>
        <v>10212.2</v>
      </c>
      <c r="F66" s="72">
        <f>'НЕ БРАТЬ'!C72</f>
        <v>9717.4</v>
      </c>
      <c r="G66" s="82">
        <f>'НЕ БРАТЬ'!D72</f>
        <v>9717.4</v>
      </c>
      <c r="H66" s="73"/>
      <c r="I66" s="72"/>
      <c r="J66" s="72"/>
      <c r="K66" s="72"/>
      <c r="L66" s="72"/>
      <c r="M66" s="72"/>
      <c r="N66" s="72"/>
    </row>
    <row r="67" spans="1:14" s="69" customFormat="1" ht="18.75" hidden="1">
      <c r="A67" s="105" t="s">
        <v>49</v>
      </c>
      <c r="B67" s="118" t="s">
        <v>50</v>
      </c>
      <c r="C67" s="72"/>
      <c r="D67" s="72">
        <f t="shared" si="1"/>
        <v>0</v>
      </c>
      <c r="E67" s="72">
        <f>C67+H67</f>
        <v>0</v>
      </c>
      <c r="F67" s="72">
        <f>'НЕ БРАТЬ'!C73</f>
        <v>0</v>
      </c>
      <c r="G67" s="82">
        <f>'НЕ БРАТЬ'!D73</f>
        <v>0</v>
      </c>
      <c r="H67" s="73">
        <f t="shared" si="2"/>
        <v>0</v>
      </c>
      <c r="I67" s="72"/>
      <c r="J67" s="72"/>
      <c r="K67" s="72"/>
      <c r="L67" s="72"/>
      <c r="M67" s="72"/>
      <c r="N67" s="72"/>
    </row>
    <row r="68" spans="1:14" s="69" customFormat="1" ht="18.75">
      <c r="A68" s="105" t="s">
        <v>154</v>
      </c>
      <c r="B68" s="125" t="s">
        <v>198</v>
      </c>
      <c r="C68" s="72">
        <v>1141326.9</v>
      </c>
      <c r="D68" s="72">
        <f t="shared" si="1"/>
        <v>0</v>
      </c>
      <c r="E68" s="72">
        <f>C68+H68</f>
        <v>1141326.9</v>
      </c>
      <c r="F68" s="72">
        <f>'НЕ БРАТЬ'!C74</f>
        <v>1214646.9</v>
      </c>
      <c r="G68" s="82">
        <f>'НЕ БРАТЬ'!D74</f>
        <v>1214646.9</v>
      </c>
      <c r="H68" s="73">
        <f t="shared" si="2"/>
        <v>0</v>
      </c>
      <c r="I68" s="72"/>
      <c r="J68" s="72"/>
      <c r="K68" s="72"/>
      <c r="L68" s="72"/>
      <c r="M68" s="72"/>
      <c r="N68" s="72"/>
    </row>
    <row r="69" spans="1:14" s="69" customFormat="1" ht="18.75">
      <c r="A69" s="105" t="s">
        <v>128</v>
      </c>
      <c r="B69" s="113" t="s">
        <v>51</v>
      </c>
      <c r="C69" s="72">
        <v>29623.6</v>
      </c>
      <c r="D69" s="72">
        <f t="shared" si="1"/>
        <v>0</v>
      </c>
      <c r="E69" s="72">
        <f>C69+H69</f>
        <v>29623.6</v>
      </c>
      <c r="F69" s="72">
        <f>'НЕ БРАТЬ'!C75</f>
        <v>30291.2</v>
      </c>
      <c r="G69" s="82">
        <f>'НЕ БРАТЬ'!D75</f>
        <v>30291.2</v>
      </c>
      <c r="H69" s="73">
        <f t="shared" si="2"/>
        <v>0</v>
      </c>
      <c r="I69" s="72"/>
      <c r="J69" s="72"/>
      <c r="K69" s="72"/>
      <c r="L69" s="72"/>
      <c r="M69" s="72"/>
      <c r="N69" s="72"/>
    </row>
    <row r="70" spans="1:14" s="69" customFormat="1" ht="21.75" customHeight="1">
      <c r="A70" s="105" t="s">
        <v>129</v>
      </c>
      <c r="B70" s="113" t="s">
        <v>52</v>
      </c>
      <c r="C70" s="72">
        <v>173631</v>
      </c>
      <c r="D70" s="72">
        <f t="shared" si="1"/>
        <v>0</v>
      </c>
      <c r="E70" s="72">
        <f>C70+H70</f>
        <v>173631</v>
      </c>
      <c r="F70" s="72">
        <f>'НЕ БРАТЬ'!C76</f>
        <v>174776</v>
      </c>
      <c r="G70" s="82">
        <f>'НЕ БРАТЬ'!D76</f>
        <v>174776</v>
      </c>
      <c r="H70" s="73">
        <f t="shared" si="2"/>
        <v>0</v>
      </c>
      <c r="I70" s="72"/>
      <c r="J70" s="72"/>
      <c r="K70" s="72"/>
      <c r="L70" s="72"/>
      <c r="M70" s="72"/>
      <c r="N70" s="72"/>
    </row>
    <row r="71" spans="1:14" s="69" customFormat="1" ht="18.75">
      <c r="A71" s="65" t="s">
        <v>53</v>
      </c>
      <c r="B71" s="116" t="s">
        <v>54</v>
      </c>
      <c r="C71" s="66">
        <f aca="true" t="shared" si="18" ref="C71:N71">SUM(C72+C73+C75+C74)</f>
        <v>942237</v>
      </c>
      <c r="D71" s="72">
        <f t="shared" si="1"/>
        <v>0</v>
      </c>
      <c r="E71" s="66">
        <f>SUM(E72+E73+E75+E74)</f>
        <v>942237</v>
      </c>
      <c r="F71" s="66">
        <f>SUM(F72+F73+F75+F74)</f>
        <v>1106483.4</v>
      </c>
      <c r="G71" s="77">
        <f>'НЕ БРАТЬ'!D77</f>
        <v>1106483.4</v>
      </c>
      <c r="H71" s="73">
        <f t="shared" si="2"/>
        <v>0</v>
      </c>
      <c r="I71" s="66">
        <f t="shared" si="18"/>
        <v>0</v>
      </c>
      <c r="J71" s="66">
        <f t="shared" si="18"/>
        <v>0</v>
      </c>
      <c r="K71" s="66">
        <f t="shared" si="18"/>
        <v>0</v>
      </c>
      <c r="L71" s="66">
        <f t="shared" si="18"/>
        <v>0</v>
      </c>
      <c r="M71" s="66">
        <f t="shared" si="18"/>
        <v>0</v>
      </c>
      <c r="N71" s="66">
        <f t="shared" si="18"/>
        <v>0</v>
      </c>
    </row>
    <row r="72" spans="1:14" s="69" customFormat="1" ht="18.75">
      <c r="A72" s="105" t="s">
        <v>90</v>
      </c>
      <c r="B72" s="113" t="s">
        <v>91</v>
      </c>
      <c r="C72" s="72">
        <v>154205</v>
      </c>
      <c r="D72" s="72">
        <f t="shared" si="1"/>
        <v>0</v>
      </c>
      <c r="E72" s="72">
        <f>C72+H72</f>
        <v>154205</v>
      </c>
      <c r="F72" s="72">
        <f>'НЕ БРАТЬ'!C78</f>
        <v>378000</v>
      </c>
      <c r="G72" s="82">
        <f>'НЕ БРАТЬ'!D78</f>
        <v>378000</v>
      </c>
      <c r="H72" s="73">
        <f t="shared" si="2"/>
        <v>0</v>
      </c>
      <c r="I72" s="72"/>
      <c r="J72" s="72"/>
      <c r="K72" s="72"/>
      <c r="L72" s="72"/>
      <c r="M72" s="72"/>
      <c r="N72" s="72"/>
    </row>
    <row r="73" spans="1:14" s="69" customFormat="1" ht="18.75">
      <c r="A73" s="105" t="s">
        <v>55</v>
      </c>
      <c r="B73" s="113" t="s">
        <v>56</v>
      </c>
      <c r="C73" s="72">
        <v>94738.5</v>
      </c>
      <c r="D73" s="72">
        <f t="shared" si="1"/>
        <v>0</v>
      </c>
      <c r="E73" s="72">
        <f>C73+H73</f>
        <v>94738.5</v>
      </c>
      <c r="F73" s="72">
        <f>'НЕ БРАТЬ'!C79</f>
        <v>38015</v>
      </c>
      <c r="G73" s="82">
        <f>'НЕ БРАТЬ'!D79</f>
        <v>38015</v>
      </c>
      <c r="H73" s="73">
        <f t="shared" si="2"/>
        <v>0</v>
      </c>
      <c r="I73" s="72"/>
      <c r="J73" s="72"/>
      <c r="K73" s="72"/>
      <c r="L73" s="72"/>
      <c r="M73" s="72"/>
      <c r="N73" s="72"/>
    </row>
    <row r="74" spans="1:14" s="69" customFormat="1" ht="18.75">
      <c r="A74" s="105" t="s">
        <v>130</v>
      </c>
      <c r="B74" s="113" t="s">
        <v>131</v>
      </c>
      <c r="C74" s="72">
        <v>485531.2</v>
      </c>
      <c r="D74" s="72">
        <f t="shared" si="1"/>
        <v>0</v>
      </c>
      <c r="E74" s="72">
        <f>C74+H74</f>
        <v>485531.2</v>
      </c>
      <c r="F74" s="72">
        <f>'НЕ БРАТЬ'!C80</f>
        <v>476689.1</v>
      </c>
      <c r="G74" s="82">
        <f>'НЕ БРАТЬ'!D80</f>
        <v>476689.1</v>
      </c>
      <c r="H74" s="73">
        <f t="shared" si="2"/>
        <v>0</v>
      </c>
      <c r="I74" s="72"/>
      <c r="J74" s="72"/>
      <c r="K74" s="72"/>
      <c r="L74" s="72"/>
      <c r="M74" s="72"/>
      <c r="N74" s="72"/>
    </row>
    <row r="75" spans="1:14" s="69" customFormat="1" ht="37.5">
      <c r="A75" s="105" t="s">
        <v>132</v>
      </c>
      <c r="B75" s="113" t="s">
        <v>57</v>
      </c>
      <c r="C75" s="72">
        <v>207762.3</v>
      </c>
      <c r="D75" s="72">
        <f t="shared" si="1"/>
        <v>0</v>
      </c>
      <c r="E75" s="72">
        <f>C75+H75</f>
        <v>207762.3</v>
      </c>
      <c r="F75" s="72">
        <f>'НЕ БРАТЬ'!C81</f>
        <v>213779.3</v>
      </c>
      <c r="G75" s="82">
        <f>'НЕ БРАТЬ'!D81</f>
        <v>213779.3</v>
      </c>
      <c r="H75" s="73">
        <f t="shared" si="2"/>
        <v>0</v>
      </c>
      <c r="I75" s="72"/>
      <c r="J75" s="72"/>
      <c r="K75" s="72"/>
      <c r="L75" s="72"/>
      <c r="M75" s="72"/>
      <c r="N75" s="72"/>
    </row>
    <row r="76" spans="1:14" s="69" customFormat="1" ht="18.75">
      <c r="A76" s="88" t="s">
        <v>60</v>
      </c>
      <c r="B76" s="116" t="s">
        <v>61</v>
      </c>
      <c r="C76" s="66">
        <f aca="true" t="shared" si="19" ref="C76:N76">SUM(C77:C80)</f>
        <v>5196763.9399999995</v>
      </c>
      <c r="D76" s="72">
        <f t="shared" si="1"/>
        <v>6000</v>
      </c>
      <c r="E76" s="66">
        <f t="shared" si="19"/>
        <v>5202763.9399999995</v>
      </c>
      <c r="F76" s="66">
        <f t="shared" si="19"/>
        <v>5246275.24</v>
      </c>
      <c r="G76" s="77">
        <f>'НЕ БРАТЬ'!D85</f>
        <v>5246275.24</v>
      </c>
      <c r="H76" s="80">
        <f t="shared" si="2"/>
        <v>6000</v>
      </c>
      <c r="I76" s="66">
        <f t="shared" si="19"/>
        <v>6000</v>
      </c>
      <c r="J76" s="66">
        <f t="shared" si="19"/>
        <v>0</v>
      </c>
      <c r="K76" s="109">
        <f t="shared" si="19"/>
        <v>0</v>
      </c>
      <c r="L76" s="109">
        <f t="shared" si="19"/>
        <v>0</v>
      </c>
      <c r="M76" s="66">
        <f t="shared" si="19"/>
        <v>0</v>
      </c>
      <c r="N76" s="66">
        <f t="shared" si="19"/>
        <v>0</v>
      </c>
    </row>
    <row r="77" spans="1:14" s="69" customFormat="1" ht="18.75">
      <c r="A77" s="104" t="s">
        <v>88</v>
      </c>
      <c r="B77" s="113" t="s">
        <v>89</v>
      </c>
      <c r="C77" s="72">
        <v>1934304.2</v>
      </c>
      <c r="D77" s="72">
        <f t="shared" si="1"/>
        <v>0</v>
      </c>
      <c r="E77" s="72">
        <f>C77+H77</f>
        <v>1934304.2</v>
      </c>
      <c r="F77" s="72">
        <f>'НЕ БРАТЬ'!C86</f>
        <v>1967902.2</v>
      </c>
      <c r="G77" s="82">
        <f>'НЕ БРАТЬ'!D86</f>
        <v>1967902.2</v>
      </c>
      <c r="H77" s="73">
        <f t="shared" si="2"/>
        <v>0</v>
      </c>
      <c r="I77" s="279"/>
      <c r="J77" s="72"/>
      <c r="K77" s="72"/>
      <c r="L77" s="72"/>
      <c r="M77" s="72"/>
      <c r="N77" s="72"/>
    </row>
    <row r="78" spans="1:14" s="69" customFormat="1" ht="18.75">
      <c r="A78" s="105" t="s">
        <v>62</v>
      </c>
      <c r="B78" s="113" t="s">
        <v>63</v>
      </c>
      <c r="C78" s="72">
        <v>3095135.86</v>
      </c>
      <c r="D78" s="72">
        <f t="shared" si="1"/>
        <v>6000</v>
      </c>
      <c r="E78" s="72">
        <f>C78+H78</f>
        <v>3101135.86</v>
      </c>
      <c r="F78" s="72">
        <f>'НЕ БРАТЬ'!C87</f>
        <v>3107281.76</v>
      </c>
      <c r="G78" s="82">
        <f>'НЕ БРАТЬ'!D87</f>
        <v>3107281.76</v>
      </c>
      <c r="H78" s="73">
        <f t="shared" si="2"/>
        <v>6000</v>
      </c>
      <c r="I78" s="279">
        <v>6000</v>
      </c>
      <c r="J78" s="72"/>
      <c r="K78" s="111"/>
      <c r="L78" s="111"/>
      <c r="M78" s="72"/>
      <c r="N78" s="72"/>
    </row>
    <row r="79" spans="1:14" s="69" customFormat="1" ht="22.5" customHeight="1">
      <c r="A79" s="105" t="s">
        <v>64</v>
      </c>
      <c r="B79" s="113" t="s">
        <v>65</v>
      </c>
      <c r="C79" s="72">
        <v>124483.3</v>
      </c>
      <c r="D79" s="72">
        <f t="shared" si="1"/>
        <v>0</v>
      </c>
      <c r="E79" s="72">
        <f>C79+H79</f>
        <v>124483.3</v>
      </c>
      <c r="F79" s="72">
        <f>'НЕ БРАТЬ'!C88</f>
        <v>127135.4</v>
      </c>
      <c r="G79" s="82">
        <f>'НЕ БРАТЬ'!D88</f>
        <v>127135.4</v>
      </c>
      <c r="H79" s="73">
        <f t="shared" si="2"/>
        <v>0</v>
      </c>
      <c r="I79" s="111"/>
      <c r="J79" s="111"/>
      <c r="K79" s="111"/>
      <c r="L79" s="111"/>
      <c r="M79" s="72"/>
      <c r="N79" s="72"/>
    </row>
    <row r="80" spans="1:14" s="69" customFormat="1" ht="18.75">
      <c r="A80" s="105" t="s">
        <v>66</v>
      </c>
      <c r="B80" s="118" t="s">
        <v>67</v>
      </c>
      <c r="C80" s="72">
        <v>42840.58</v>
      </c>
      <c r="D80" s="72">
        <f t="shared" si="1"/>
        <v>0</v>
      </c>
      <c r="E80" s="72">
        <f>C80+H80</f>
        <v>42840.58</v>
      </c>
      <c r="F80" s="72">
        <f>'НЕ БРАТЬ'!C89</f>
        <v>43955.88</v>
      </c>
      <c r="G80" s="82">
        <f>'НЕ БРАТЬ'!D89</f>
        <v>43955.88</v>
      </c>
      <c r="H80" s="73">
        <f t="shared" si="2"/>
        <v>0</v>
      </c>
      <c r="I80" s="111"/>
      <c r="J80" s="111"/>
      <c r="K80" s="111"/>
      <c r="L80" s="111"/>
      <c r="M80" s="72"/>
      <c r="N80" s="72"/>
    </row>
    <row r="81" spans="1:14" s="69" customFormat="1" ht="18.75">
      <c r="A81" s="88" t="s">
        <v>68</v>
      </c>
      <c r="B81" s="116" t="s">
        <v>180</v>
      </c>
      <c r="C81" s="66">
        <f aca="true" t="shared" si="20" ref="C81:N81">SUM(C82:C82)</f>
        <v>365180.6</v>
      </c>
      <c r="D81" s="72">
        <f t="shared" si="1"/>
        <v>0</v>
      </c>
      <c r="E81" s="66">
        <f t="shared" si="20"/>
        <v>365180.6</v>
      </c>
      <c r="F81" s="66">
        <f t="shared" si="20"/>
        <v>306215.6</v>
      </c>
      <c r="G81" s="77">
        <f>'НЕ БРАТЬ'!D90</f>
        <v>306215.6</v>
      </c>
      <c r="H81" s="73">
        <f t="shared" si="2"/>
        <v>0</v>
      </c>
      <c r="I81" s="66">
        <f t="shared" si="20"/>
        <v>0</v>
      </c>
      <c r="J81" s="66">
        <f t="shared" si="20"/>
        <v>0</v>
      </c>
      <c r="K81" s="66">
        <f t="shared" si="20"/>
        <v>0</v>
      </c>
      <c r="L81" s="66">
        <f t="shared" si="20"/>
        <v>0</v>
      </c>
      <c r="M81" s="66">
        <f t="shared" si="20"/>
        <v>0</v>
      </c>
      <c r="N81" s="66">
        <f t="shared" si="20"/>
        <v>0</v>
      </c>
    </row>
    <row r="82" spans="1:14" s="69" customFormat="1" ht="18.75">
      <c r="A82" s="105" t="s">
        <v>70</v>
      </c>
      <c r="B82" s="113" t="s">
        <v>71</v>
      </c>
      <c r="C82" s="72">
        <v>365180.6</v>
      </c>
      <c r="D82" s="72">
        <f t="shared" si="1"/>
        <v>0</v>
      </c>
      <c r="E82" s="72">
        <f>C82+H82</f>
        <v>365180.6</v>
      </c>
      <c r="F82" s="72">
        <f>'НЕ БРАТЬ'!C91</f>
        <v>306215.6</v>
      </c>
      <c r="G82" s="82">
        <f>'НЕ БРАТЬ'!D91</f>
        <v>306215.6</v>
      </c>
      <c r="H82" s="73">
        <f t="shared" si="2"/>
        <v>0</v>
      </c>
      <c r="I82" s="72"/>
      <c r="J82" s="72"/>
      <c r="K82" s="72"/>
      <c r="L82" s="72"/>
      <c r="M82" s="72"/>
      <c r="N82" s="72"/>
    </row>
    <row r="83" spans="1:14" s="69" customFormat="1" ht="18.75">
      <c r="A83" s="65" t="s">
        <v>73</v>
      </c>
      <c r="B83" s="116" t="s">
        <v>74</v>
      </c>
      <c r="C83" s="66">
        <f aca="true" t="shared" si="21" ref="C83:N83">SUM(C84:C87)</f>
        <v>369083.08</v>
      </c>
      <c r="D83" s="72">
        <f aca="true" t="shared" si="22" ref="D83:D108">H83</f>
        <v>0</v>
      </c>
      <c r="E83" s="66">
        <f t="shared" si="21"/>
        <v>369083.08</v>
      </c>
      <c r="F83" s="66">
        <f t="shared" si="21"/>
        <v>377430.76</v>
      </c>
      <c r="G83" s="77">
        <f>'НЕ БРАТЬ'!D92</f>
        <v>377430.76</v>
      </c>
      <c r="H83" s="80">
        <f>SUM(I83:IC83)</f>
        <v>0</v>
      </c>
      <c r="I83" s="109">
        <f t="shared" si="21"/>
        <v>0</v>
      </c>
      <c r="J83" s="109">
        <f t="shared" si="21"/>
        <v>0</v>
      </c>
      <c r="K83" s="109">
        <f t="shared" si="21"/>
        <v>0</v>
      </c>
      <c r="L83" s="109">
        <f t="shared" si="21"/>
        <v>0</v>
      </c>
      <c r="M83" s="66">
        <f t="shared" si="21"/>
        <v>0</v>
      </c>
      <c r="N83" s="66">
        <f t="shared" si="21"/>
        <v>0</v>
      </c>
    </row>
    <row r="84" spans="1:14" s="69" customFormat="1" ht="18.75">
      <c r="A84" s="105" t="s">
        <v>75</v>
      </c>
      <c r="B84" s="113" t="s">
        <v>76</v>
      </c>
      <c r="C84" s="72">
        <v>73502.41</v>
      </c>
      <c r="D84" s="72">
        <f t="shared" si="22"/>
        <v>0</v>
      </c>
      <c r="E84" s="72">
        <f>C84+H84</f>
        <v>73502.41</v>
      </c>
      <c r="F84" s="72">
        <f>'НЕ БРАТЬ'!C93</f>
        <v>76217.19</v>
      </c>
      <c r="G84" s="82">
        <f>'НЕ БРАТЬ'!D93</f>
        <v>76217.19</v>
      </c>
      <c r="H84" s="73">
        <f>SUM(I84:IC84)</f>
        <v>0</v>
      </c>
      <c r="I84" s="279"/>
      <c r="J84" s="72"/>
      <c r="K84" s="72"/>
      <c r="L84" s="72"/>
      <c r="M84" s="72"/>
      <c r="N84" s="72"/>
    </row>
    <row r="85" spans="1:14" s="69" customFormat="1" ht="18.75">
      <c r="A85" s="105" t="s">
        <v>77</v>
      </c>
      <c r="B85" s="113" t="s">
        <v>78</v>
      </c>
      <c r="C85" s="72">
        <v>104052.8</v>
      </c>
      <c r="D85" s="72">
        <f t="shared" si="22"/>
        <v>0</v>
      </c>
      <c r="E85" s="72">
        <f>C85+H85</f>
        <v>104052.8</v>
      </c>
      <c r="F85" s="72">
        <f>'НЕ БРАТЬ'!C94</f>
        <v>107455.8</v>
      </c>
      <c r="G85" s="82">
        <f>'НЕ БРАТЬ'!D94</f>
        <v>107455.8</v>
      </c>
      <c r="H85" s="73">
        <f>SUM(I85:IC85)</f>
        <v>0</v>
      </c>
      <c r="I85" s="151"/>
      <c r="J85" s="72"/>
      <c r="K85" s="72"/>
      <c r="L85" s="72"/>
      <c r="M85" s="72"/>
      <c r="N85" s="72"/>
    </row>
    <row r="86" spans="1:14" s="69" customFormat="1" ht="18.75">
      <c r="A86" s="105" t="s">
        <v>87</v>
      </c>
      <c r="B86" s="125" t="s">
        <v>136</v>
      </c>
      <c r="C86" s="72">
        <v>96043.16</v>
      </c>
      <c r="D86" s="72">
        <f t="shared" si="22"/>
        <v>0</v>
      </c>
      <c r="E86" s="72">
        <f>C86+H86</f>
        <v>96043.16</v>
      </c>
      <c r="F86" s="72">
        <f>'НЕ БРАТЬ'!C95</f>
        <v>96043.16</v>
      </c>
      <c r="G86" s="82">
        <f>'НЕ БРАТЬ'!D95</f>
        <v>96043.16</v>
      </c>
      <c r="H86" s="73">
        <f>SUM(I86:IC86)</f>
        <v>0</v>
      </c>
      <c r="I86" s="151"/>
      <c r="J86" s="72"/>
      <c r="K86" s="72"/>
      <c r="L86" s="72"/>
      <c r="M86" s="72"/>
      <c r="N86" s="72"/>
    </row>
    <row r="87" spans="1:14" s="69" customFormat="1" ht="19.5" customHeight="1">
      <c r="A87" s="105" t="s">
        <v>79</v>
      </c>
      <c r="B87" s="113" t="s">
        <v>80</v>
      </c>
      <c r="C87" s="72">
        <v>95484.71</v>
      </c>
      <c r="D87" s="72">
        <f t="shared" si="22"/>
        <v>0</v>
      </c>
      <c r="E87" s="72">
        <f>C87+H87</f>
        <v>95484.71</v>
      </c>
      <c r="F87" s="72">
        <f>'НЕ БРАТЬ'!C96</f>
        <v>97714.61</v>
      </c>
      <c r="G87" s="82">
        <f>'НЕ БРАТЬ'!D96</f>
        <v>97714.61</v>
      </c>
      <c r="H87" s="73">
        <f>SUM(I87:IC87)</f>
        <v>0</v>
      </c>
      <c r="I87" s="279"/>
      <c r="J87" s="111"/>
      <c r="K87" s="111"/>
      <c r="L87" s="111"/>
      <c r="M87" s="72"/>
      <c r="N87" s="72"/>
    </row>
    <row r="88" spans="1:14" s="81" customFormat="1" ht="18.75">
      <c r="A88" s="65" t="s">
        <v>205</v>
      </c>
      <c r="B88" s="116" t="s">
        <v>135</v>
      </c>
      <c r="C88" s="66">
        <f>C89+C91+C90+C92</f>
        <v>59699.1</v>
      </c>
      <c r="D88" s="72">
        <f t="shared" si="22"/>
        <v>0</v>
      </c>
      <c r="E88" s="66">
        <f>E89+E91+E90+E92</f>
        <v>59699.1</v>
      </c>
      <c r="F88" s="66">
        <f>F89+F91+F90+F92</f>
        <v>59862.5</v>
      </c>
      <c r="G88" s="77">
        <f>'НЕ БРАТЬ'!D97</f>
        <v>59862.5</v>
      </c>
      <c r="H88" s="66">
        <f>H89+H91+H90+H92</f>
        <v>0</v>
      </c>
      <c r="I88" s="66">
        <f>I89+I91+I90+I92</f>
        <v>0</v>
      </c>
      <c r="J88" s="66">
        <f>J89+J91+J90+J92</f>
        <v>0</v>
      </c>
      <c r="K88" s="66">
        <f>K89+K91</f>
        <v>0</v>
      </c>
      <c r="L88" s="66">
        <f>L89+L91</f>
        <v>0</v>
      </c>
      <c r="M88" s="66">
        <f>M89+M91</f>
        <v>0</v>
      </c>
      <c r="N88" s="66">
        <f>N89+N91</f>
        <v>0</v>
      </c>
    </row>
    <row r="89" spans="1:14" s="69" customFormat="1" ht="18.75">
      <c r="A89" s="10">
        <v>1101</v>
      </c>
      <c r="B89" s="113" t="s">
        <v>192</v>
      </c>
      <c r="C89" s="72">
        <v>8000</v>
      </c>
      <c r="D89" s="72">
        <f t="shared" si="22"/>
        <v>0</v>
      </c>
      <c r="E89" s="72">
        <f>C89+H89</f>
        <v>8000</v>
      </c>
      <c r="F89" s="72">
        <f>'НЕ БРАТЬ'!C98</f>
        <v>8000</v>
      </c>
      <c r="G89" s="82">
        <f>'НЕ БРАТЬ'!D98</f>
        <v>8000</v>
      </c>
      <c r="H89" s="73">
        <f>SUM(I89:IC89)</f>
        <v>0</v>
      </c>
      <c r="I89" s="72"/>
      <c r="J89" s="72"/>
      <c r="K89" s="72"/>
      <c r="L89" s="72"/>
      <c r="M89" s="72"/>
      <c r="N89" s="72"/>
    </row>
    <row r="90" spans="1:14" s="69" customFormat="1" ht="18.75">
      <c r="A90" s="94" t="s">
        <v>215</v>
      </c>
      <c r="B90" s="130" t="s">
        <v>216</v>
      </c>
      <c r="C90" s="72">
        <v>6699.1</v>
      </c>
      <c r="D90" s="72">
        <f t="shared" si="22"/>
        <v>0</v>
      </c>
      <c r="E90" s="72">
        <f>C90+H90</f>
        <v>6699.1</v>
      </c>
      <c r="F90" s="72">
        <f>'НЕ БРАТЬ'!C99</f>
        <v>6862.5</v>
      </c>
      <c r="G90" s="82">
        <f>'НЕ БРАТЬ'!D99</f>
        <v>6862.5</v>
      </c>
      <c r="H90" s="73">
        <f>SUM(I90:IC90)</f>
        <v>0</v>
      </c>
      <c r="I90" s="73"/>
      <c r="J90" s="73"/>
      <c r="K90" s="73"/>
      <c r="L90" s="72"/>
      <c r="M90" s="72"/>
      <c r="N90" s="72"/>
    </row>
    <row r="91" spans="1:14" s="69" customFormat="1" ht="18.75">
      <c r="A91" s="94" t="s">
        <v>181</v>
      </c>
      <c r="B91" s="117" t="s">
        <v>183</v>
      </c>
      <c r="C91" s="72">
        <v>42000</v>
      </c>
      <c r="D91" s="72">
        <f t="shared" si="22"/>
        <v>0</v>
      </c>
      <c r="E91" s="72">
        <f>C91+H91</f>
        <v>42000</v>
      </c>
      <c r="F91" s="72">
        <f>'НЕ БРАТЬ'!C100</f>
        <v>42000</v>
      </c>
      <c r="G91" s="82">
        <f>'НЕ БРАТЬ'!D100</f>
        <v>42000</v>
      </c>
      <c r="H91" s="73">
        <f>SUM(I91:IC91)</f>
        <v>0</v>
      </c>
      <c r="I91" s="73"/>
      <c r="J91" s="73"/>
      <c r="K91" s="73"/>
      <c r="L91" s="72"/>
      <c r="M91" s="72"/>
      <c r="N91" s="72"/>
    </row>
    <row r="92" spans="1:14" s="69" customFormat="1" ht="37.5">
      <c r="A92" s="94" t="s">
        <v>217</v>
      </c>
      <c r="B92" s="117" t="s">
        <v>218</v>
      </c>
      <c r="C92" s="72">
        <v>3000</v>
      </c>
      <c r="D92" s="72">
        <f t="shared" si="22"/>
        <v>0</v>
      </c>
      <c r="E92" s="72">
        <f>C92+H92</f>
        <v>3000</v>
      </c>
      <c r="F92" s="72">
        <f>'НЕ БРАТЬ'!C101</f>
        <v>3000</v>
      </c>
      <c r="G92" s="82">
        <f>'НЕ БРАТЬ'!D101</f>
        <v>3000</v>
      </c>
      <c r="H92" s="73">
        <f>SUM(I92:IC92)</f>
        <v>0</v>
      </c>
      <c r="I92" s="73"/>
      <c r="J92" s="73"/>
      <c r="K92" s="73"/>
      <c r="L92" s="73"/>
      <c r="M92" s="73"/>
      <c r="N92" s="72"/>
    </row>
    <row r="93" spans="1:14" s="81" customFormat="1" ht="18.75">
      <c r="A93" s="95" t="s">
        <v>193</v>
      </c>
      <c r="B93" s="126" t="s">
        <v>184</v>
      </c>
      <c r="C93" s="77">
        <f>C94+C95</f>
        <v>37774</v>
      </c>
      <c r="D93" s="72">
        <f t="shared" si="22"/>
        <v>0</v>
      </c>
      <c r="E93" s="77">
        <f aca="true" t="shared" si="23" ref="E93:M93">E94+E95</f>
        <v>37774</v>
      </c>
      <c r="F93" s="77">
        <f t="shared" si="23"/>
        <v>37774</v>
      </c>
      <c r="G93" s="77">
        <f>'НЕ БРАТЬ'!D102</f>
        <v>37774</v>
      </c>
      <c r="H93" s="77">
        <f t="shared" si="23"/>
        <v>0</v>
      </c>
      <c r="I93" s="80">
        <f t="shared" si="23"/>
        <v>0</v>
      </c>
      <c r="J93" s="80">
        <f t="shared" si="23"/>
        <v>0</v>
      </c>
      <c r="K93" s="80">
        <f t="shared" si="23"/>
        <v>0</v>
      </c>
      <c r="L93" s="80">
        <f t="shared" si="23"/>
        <v>0</v>
      </c>
      <c r="M93" s="80">
        <f t="shared" si="23"/>
        <v>0</v>
      </c>
      <c r="N93" s="77"/>
    </row>
    <row r="94" spans="1:14" s="69" customFormat="1" ht="18.75">
      <c r="A94" s="94" t="s">
        <v>186</v>
      </c>
      <c r="B94" s="127" t="s">
        <v>72</v>
      </c>
      <c r="C94" s="72">
        <v>3326</v>
      </c>
      <c r="D94" s="72">
        <f t="shared" si="22"/>
        <v>0</v>
      </c>
      <c r="E94" s="72">
        <f>C94+H94</f>
        <v>3326</v>
      </c>
      <c r="F94" s="82">
        <f>'НЕ БРАТЬ'!C103</f>
        <v>3326</v>
      </c>
      <c r="G94" s="82">
        <f>'НЕ БРАТЬ'!D103</f>
        <v>3326</v>
      </c>
      <c r="H94" s="73">
        <f>SUM(I94:IC94)</f>
        <v>0</v>
      </c>
      <c r="I94" s="72"/>
      <c r="J94" s="72"/>
      <c r="K94" s="72"/>
      <c r="L94" s="72"/>
      <c r="M94" s="72"/>
      <c r="N94" s="72"/>
    </row>
    <row r="95" spans="1:14" s="69" customFormat="1" ht="37.5">
      <c r="A95" s="10" t="s">
        <v>185</v>
      </c>
      <c r="B95" s="128" t="s">
        <v>187</v>
      </c>
      <c r="C95" s="72">
        <v>34448</v>
      </c>
      <c r="D95" s="72">
        <f t="shared" si="22"/>
        <v>0</v>
      </c>
      <c r="E95" s="72">
        <f>C95+H95</f>
        <v>34448</v>
      </c>
      <c r="F95" s="99">
        <v>34448</v>
      </c>
      <c r="G95" s="82">
        <f>'НЕ БРАТЬ'!D104</f>
        <v>34448</v>
      </c>
      <c r="H95" s="73">
        <f>SUM(I95:IC95)</f>
        <v>0</v>
      </c>
      <c r="I95" s="72"/>
      <c r="J95" s="72"/>
      <c r="K95" s="72"/>
      <c r="L95" s="72"/>
      <c r="M95" s="72"/>
      <c r="N95" s="72"/>
    </row>
    <row r="96" spans="1:14" s="81" customFormat="1" ht="37.5">
      <c r="A96" s="95" t="s">
        <v>188</v>
      </c>
      <c r="B96" s="126" t="s">
        <v>34</v>
      </c>
      <c r="C96" s="77">
        <f>C97</f>
        <v>427790.9</v>
      </c>
      <c r="D96" s="82">
        <f t="shared" si="22"/>
        <v>0</v>
      </c>
      <c r="E96" s="77">
        <f>E97</f>
        <v>427790.9</v>
      </c>
      <c r="F96" s="112">
        <f>F97</f>
        <v>440285.1</v>
      </c>
      <c r="G96" s="77">
        <f>'НЕ БРАТЬ'!D105</f>
        <v>440285.1</v>
      </c>
      <c r="H96" s="73">
        <f>SUM(I96:IC96)</f>
        <v>0</v>
      </c>
      <c r="I96" s="80">
        <f aca="true" t="shared" si="24" ref="I96:N96">I97</f>
        <v>0</v>
      </c>
      <c r="J96" s="80">
        <f t="shared" si="24"/>
        <v>0</v>
      </c>
      <c r="K96" s="80">
        <f t="shared" si="24"/>
        <v>0</v>
      </c>
      <c r="L96" s="80">
        <f t="shared" si="24"/>
        <v>0</v>
      </c>
      <c r="M96" s="80">
        <f t="shared" si="24"/>
        <v>0</v>
      </c>
      <c r="N96" s="80">
        <f t="shared" si="24"/>
        <v>0</v>
      </c>
    </row>
    <row r="97" spans="1:14" s="69" customFormat="1" ht="37.5">
      <c r="A97" s="10" t="s">
        <v>189</v>
      </c>
      <c r="B97" s="128" t="s">
        <v>190</v>
      </c>
      <c r="C97" s="82">
        <v>427790.9</v>
      </c>
      <c r="D97" s="82">
        <f t="shared" si="22"/>
        <v>0</v>
      </c>
      <c r="E97" s="82">
        <f>C97+H97</f>
        <v>427790.9</v>
      </c>
      <c r="F97" s="99">
        <f>'НЕ БРАТЬ'!C106</f>
        <v>440285.1</v>
      </c>
      <c r="G97" s="82">
        <f>'НЕ БРАТЬ'!D106</f>
        <v>440285.1</v>
      </c>
      <c r="H97" s="73"/>
      <c r="I97" s="72"/>
      <c r="J97" s="72"/>
      <c r="K97" s="72"/>
      <c r="L97" s="72"/>
      <c r="M97" s="72"/>
      <c r="N97" s="72"/>
    </row>
    <row r="98" spans="1:14" s="69" customFormat="1" ht="18.75">
      <c r="A98" s="105"/>
      <c r="B98" s="116" t="s">
        <v>81</v>
      </c>
      <c r="C98" s="77">
        <f>SUM(C52+C60+C62+C65+C71+C76+C81+C83+C88+C93+C96)</f>
        <v>10648362.219999999</v>
      </c>
      <c r="D98" s="77">
        <f t="shared" si="22"/>
        <v>0</v>
      </c>
      <c r="E98" s="77">
        <f>SUM(E52+E60+E62+E65+E71+E76+E81+E83+E88+E93+E96)</f>
        <v>10648362.219999999</v>
      </c>
      <c r="F98" s="66">
        <f>SUM(F52+F60+F62+F65+F71+F76+F81+F83+F88+F93+F96)</f>
        <v>11046388.6</v>
      </c>
      <c r="G98" s="77">
        <f>'НЕ БРАТЬ'!D107</f>
        <v>11046388.6</v>
      </c>
      <c r="H98" s="80">
        <f aca="true" t="shared" si="25" ref="H98:H109">SUM(I98:IC98)</f>
        <v>0</v>
      </c>
      <c r="I98" s="77">
        <f aca="true" t="shared" si="26" ref="I98:N98">SUM(I52+I60+I62+I65+I71+I76+I81+I83+I88+I93+I96)</f>
        <v>0</v>
      </c>
      <c r="J98" s="82">
        <f t="shared" si="26"/>
        <v>0</v>
      </c>
      <c r="K98" s="82">
        <f t="shared" si="26"/>
        <v>0</v>
      </c>
      <c r="L98" s="82">
        <f t="shared" si="26"/>
        <v>0</v>
      </c>
      <c r="M98" s="82">
        <f t="shared" si="26"/>
        <v>0</v>
      </c>
      <c r="N98" s="82">
        <f t="shared" si="26"/>
        <v>0</v>
      </c>
    </row>
    <row r="99" spans="1:14" s="69" customFormat="1" ht="21.75" customHeight="1">
      <c r="A99" s="105"/>
      <c r="B99" s="135" t="s">
        <v>178</v>
      </c>
      <c r="C99" s="271">
        <f>C50-C98</f>
        <v>150000.00000000186</v>
      </c>
      <c r="D99" s="271">
        <f>D50-D98</f>
        <v>0</v>
      </c>
      <c r="E99" s="87">
        <f>E50-E98</f>
        <v>150000.00000000186</v>
      </c>
      <c r="F99" s="87">
        <f>F50-F98</f>
        <v>0</v>
      </c>
      <c r="G99" s="87">
        <f>G50-G98</f>
        <v>0</v>
      </c>
      <c r="H99" s="80">
        <f t="shared" si="25"/>
        <v>0</v>
      </c>
      <c r="I99" s="87">
        <f aca="true" t="shared" si="27" ref="I99:N99">I50-I98</f>
        <v>0</v>
      </c>
      <c r="J99" s="87">
        <f t="shared" si="27"/>
        <v>0</v>
      </c>
      <c r="K99" s="87">
        <f t="shared" si="27"/>
        <v>0</v>
      </c>
      <c r="L99" s="87">
        <f t="shared" si="27"/>
        <v>0</v>
      </c>
      <c r="M99" s="87">
        <f t="shared" si="27"/>
        <v>0</v>
      </c>
      <c r="N99" s="87">
        <f t="shared" si="27"/>
        <v>0</v>
      </c>
    </row>
    <row r="100" spans="1:14" s="69" customFormat="1" ht="37.5">
      <c r="A100" s="106" t="s">
        <v>107</v>
      </c>
      <c r="B100" s="121" t="s">
        <v>182</v>
      </c>
      <c r="C100" s="271"/>
      <c r="D100" s="82">
        <f t="shared" si="22"/>
        <v>0</v>
      </c>
      <c r="E100" s="271"/>
      <c r="F100" s="87"/>
      <c r="G100" s="66"/>
      <c r="H100" s="80">
        <f t="shared" si="25"/>
        <v>0</v>
      </c>
      <c r="I100" s="87"/>
      <c r="J100" s="87"/>
      <c r="K100" s="87"/>
      <c r="L100" s="87"/>
      <c r="M100" s="87"/>
      <c r="N100" s="87"/>
    </row>
    <row r="101" spans="1:14" s="69" customFormat="1" ht="36" customHeight="1">
      <c r="A101" s="107" t="s">
        <v>244</v>
      </c>
      <c r="B101" s="148" t="s">
        <v>245</v>
      </c>
      <c r="C101" s="85">
        <f>C102-C103</f>
        <v>2000000</v>
      </c>
      <c r="D101" s="82">
        <f t="shared" si="22"/>
        <v>0</v>
      </c>
      <c r="E101" s="85">
        <f>E102-E103</f>
        <v>2000000</v>
      </c>
      <c r="F101" s="85">
        <f>F102-F103</f>
        <v>0</v>
      </c>
      <c r="G101" s="66">
        <f>'НЕ БРАТЬ'!D110</f>
        <v>0</v>
      </c>
      <c r="H101" s="80">
        <f t="shared" si="25"/>
        <v>0</v>
      </c>
      <c r="I101" s="83">
        <f aca="true" t="shared" si="28" ref="I101:N101">I102-I107</f>
        <v>0</v>
      </c>
      <c r="J101" s="83">
        <f t="shared" si="28"/>
        <v>0</v>
      </c>
      <c r="K101" s="83">
        <f t="shared" si="28"/>
        <v>0</v>
      </c>
      <c r="L101" s="83">
        <f t="shared" si="28"/>
        <v>0</v>
      </c>
      <c r="M101" s="83">
        <f t="shared" si="28"/>
        <v>0</v>
      </c>
      <c r="N101" s="83">
        <f t="shared" si="28"/>
        <v>0</v>
      </c>
    </row>
    <row r="102" spans="1:14" s="69" customFormat="1" ht="55.5" customHeight="1">
      <c r="A102" s="105" t="s">
        <v>246</v>
      </c>
      <c r="B102" s="135" t="s">
        <v>247</v>
      </c>
      <c r="C102" s="83">
        <v>4323155.7</v>
      </c>
      <c r="D102" s="82">
        <f t="shared" si="22"/>
        <v>0</v>
      </c>
      <c r="E102" s="83">
        <f>C102+H102</f>
        <v>4323155.7</v>
      </c>
      <c r="F102" s="75">
        <f>'НЕ БРАТЬ'!C111</f>
        <v>4877895.34</v>
      </c>
      <c r="G102" s="82">
        <f>'НЕ БРАТЬ'!D111</f>
        <v>4877895.34</v>
      </c>
      <c r="H102" s="80">
        <f t="shared" si="25"/>
        <v>0</v>
      </c>
      <c r="I102" s="75"/>
      <c r="J102" s="75"/>
      <c r="K102" s="75"/>
      <c r="L102" s="75"/>
      <c r="M102" s="75"/>
      <c r="N102" s="75"/>
    </row>
    <row r="103" spans="1:14" s="69" customFormat="1" ht="59.25" customHeight="1">
      <c r="A103" s="105" t="s">
        <v>248</v>
      </c>
      <c r="B103" s="135" t="s">
        <v>249</v>
      </c>
      <c r="C103" s="83">
        <v>2323155.7</v>
      </c>
      <c r="D103" s="82">
        <f t="shared" si="22"/>
        <v>0</v>
      </c>
      <c r="E103" s="83">
        <f>C103+H103</f>
        <v>2323155.7</v>
      </c>
      <c r="F103" s="75">
        <f>'НЕ БРАТЬ'!C112</f>
        <v>4877895.34</v>
      </c>
      <c r="G103" s="82">
        <f>'НЕ БРАТЬ'!D112</f>
        <v>4877895.34</v>
      </c>
      <c r="H103" s="80">
        <f t="shared" si="25"/>
        <v>0</v>
      </c>
      <c r="I103" s="75"/>
      <c r="J103" s="75"/>
      <c r="K103" s="75"/>
      <c r="L103" s="75"/>
      <c r="M103" s="75"/>
      <c r="N103" s="75"/>
    </row>
    <row r="104" spans="1:14" s="69" customFormat="1" ht="37.5">
      <c r="A104" s="107" t="s">
        <v>257</v>
      </c>
      <c r="B104" s="147" t="s">
        <v>258</v>
      </c>
      <c r="C104" s="85">
        <f>C105</f>
        <v>2150000</v>
      </c>
      <c r="D104" s="77">
        <f t="shared" si="22"/>
        <v>0</v>
      </c>
      <c r="E104" s="85">
        <f>E105</f>
        <v>2150000</v>
      </c>
      <c r="F104" s="85">
        <f>F105</f>
        <v>0</v>
      </c>
      <c r="G104" s="82">
        <f>'НЕ БРАТЬ'!D113</f>
        <v>0</v>
      </c>
      <c r="H104" s="85">
        <f>H105</f>
        <v>0</v>
      </c>
      <c r="I104" s="85">
        <f>I105</f>
        <v>0</v>
      </c>
      <c r="J104" s="85">
        <f>J105</f>
        <v>0</v>
      </c>
      <c r="K104" s="292">
        <f>K105</f>
        <v>0</v>
      </c>
      <c r="L104" s="75"/>
      <c r="M104" s="75"/>
      <c r="N104" s="75"/>
    </row>
    <row r="105" spans="1:14" s="69" customFormat="1" ht="75">
      <c r="A105" s="105" t="s">
        <v>259</v>
      </c>
      <c r="B105" s="138" t="s">
        <v>260</v>
      </c>
      <c r="C105" s="83">
        <v>2150000</v>
      </c>
      <c r="D105" s="82">
        <f t="shared" si="22"/>
        <v>0</v>
      </c>
      <c r="E105" s="83">
        <f>C105+H105</f>
        <v>2150000</v>
      </c>
      <c r="F105" s="75"/>
      <c r="G105" s="66">
        <f>'НЕ БРАТЬ'!D114</f>
        <v>0</v>
      </c>
      <c r="H105" s="80">
        <f t="shared" si="25"/>
        <v>0</v>
      </c>
      <c r="I105" s="75"/>
      <c r="J105" s="75"/>
      <c r="K105" s="293"/>
      <c r="L105" s="75"/>
      <c r="M105" s="75"/>
      <c r="N105" s="75"/>
    </row>
    <row r="106" spans="1:14" s="69" customFormat="1" ht="37.5">
      <c r="A106" s="107" t="s">
        <v>250</v>
      </c>
      <c r="B106" s="148" t="s">
        <v>252</v>
      </c>
      <c r="C106" s="85">
        <f>C107+C108</f>
        <v>0</v>
      </c>
      <c r="D106" s="82">
        <f t="shared" si="22"/>
        <v>0</v>
      </c>
      <c r="E106" s="85">
        <f>E107+E108</f>
        <v>0</v>
      </c>
      <c r="F106" s="85">
        <f>F107</f>
        <v>0</v>
      </c>
      <c r="G106" s="66">
        <f>'НЕ БРАТЬ'!D115</f>
        <v>0</v>
      </c>
      <c r="H106" s="80">
        <f t="shared" si="25"/>
        <v>0</v>
      </c>
      <c r="I106" s="85">
        <f>I107</f>
        <v>0</v>
      </c>
      <c r="J106" s="85">
        <f>J107</f>
        <v>0</v>
      </c>
      <c r="K106" s="292">
        <f>K107</f>
        <v>0</v>
      </c>
      <c r="L106" s="75"/>
      <c r="M106" s="75"/>
      <c r="N106" s="75"/>
    </row>
    <row r="107" spans="1:14" s="69" customFormat="1" ht="131.25" customHeight="1" hidden="1">
      <c r="A107" s="132" t="s">
        <v>253</v>
      </c>
      <c r="B107" s="136" t="s">
        <v>254</v>
      </c>
      <c r="C107" s="83"/>
      <c r="D107" s="82">
        <f t="shared" si="22"/>
        <v>0</v>
      </c>
      <c r="E107" s="83">
        <f>-E108</f>
        <v>0</v>
      </c>
      <c r="F107" s="75"/>
      <c r="G107" s="66"/>
      <c r="H107" s="80">
        <f t="shared" si="25"/>
        <v>0</v>
      </c>
      <c r="I107" s="75"/>
      <c r="J107" s="75"/>
      <c r="K107" s="293"/>
      <c r="L107" s="75"/>
      <c r="M107" s="75"/>
      <c r="N107" s="75"/>
    </row>
    <row r="108" spans="1:14" s="69" customFormat="1" ht="57.75" customHeight="1" hidden="1">
      <c r="A108" s="132" t="s">
        <v>251</v>
      </c>
      <c r="B108" s="136" t="s">
        <v>255</v>
      </c>
      <c r="C108" s="83"/>
      <c r="D108" s="82">
        <f t="shared" si="22"/>
        <v>0</v>
      </c>
      <c r="E108" s="83">
        <f>C108+H108</f>
        <v>0</v>
      </c>
      <c r="F108" s="75"/>
      <c r="G108" s="66"/>
      <c r="H108" s="80">
        <f t="shared" si="25"/>
        <v>0</v>
      </c>
      <c r="I108" s="75"/>
      <c r="J108" s="75"/>
      <c r="K108" s="293"/>
      <c r="L108" s="75"/>
      <c r="M108" s="75"/>
      <c r="N108" s="75"/>
    </row>
    <row r="109" spans="1:14" s="124" customFormat="1" ht="26.25" customHeight="1" thickBot="1">
      <c r="A109" s="323" t="s">
        <v>82</v>
      </c>
      <c r="B109" s="323"/>
      <c r="C109" s="271">
        <f>(C101+C106)-C104</f>
        <v>-150000</v>
      </c>
      <c r="D109" s="82">
        <f>H109</f>
        <v>0</v>
      </c>
      <c r="E109" s="85">
        <f>(E101+E106)-E104</f>
        <v>-150000</v>
      </c>
      <c r="F109" s="256">
        <f>(F101+F106)-F104</f>
        <v>0</v>
      </c>
      <c r="G109" s="66"/>
      <c r="H109" s="73">
        <f t="shared" si="25"/>
        <v>0</v>
      </c>
      <c r="I109" s="122">
        <f>(I101+I106)-I104</f>
        <v>0</v>
      </c>
      <c r="J109" s="122">
        <f>(J101+J106)-J104</f>
        <v>0</v>
      </c>
      <c r="K109" s="294">
        <f>(K101+K106)-K104</f>
        <v>0</v>
      </c>
      <c r="L109" s="123">
        <f>L101</f>
        <v>0</v>
      </c>
      <c r="M109" s="123">
        <f>M101</f>
        <v>0</v>
      </c>
      <c r="N109" s="123">
        <f>N101</f>
        <v>0</v>
      </c>
    </row>
    <row r="110" s="69" customFormat="1" ht="18.75"/>
    <row r="111" s="69" customFormat="1" ht="18.75"/>
    <row r="112" s="69" customFormat="1" ht="18.75"/>
    <row r="113" spans="1:14" s="69" customFormat="1" ht="18.75">
      <c r="A113" s="90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</row>
    <row r="114" spans="1:14" s="69" customFormat="1" ht="18.75">
      <c r="A114" s="90"/>
      <c r="B114" s="92"/>
      <c r="C114" s="92"/>
      <c r="D114" s="92"/>
      <c r="E114" s="92"/>
      <c r="F114" s="92"/>
      <c r="G114" s="92"/>
      <c r="H114" s="92"/>
      <c r="I114" s="91"/>
      <c r="J114" s="91"/>
      <c r="K114" s="91"/>
      <c r="L114" s="91"/>
      <c r="M114" s="91"/>
      <c r="N114" s="91"/>
    </row>
    <row r="115" spans="3:8" s="69" customFormat="1" ht="18.75">
      <c r="C115" s="92"/>
      <c r="D115" s="92"/>
      <c r="E115" s="92"/>
      <c r="F115" s="92"/>
      <c r="G115" s="92"/>
      <c r="H115" s="92"/>
    </row>
    <row r="116" spans="3:8" s="69" customFormat="1" ht="18.75">
      <c r="C116" s="92"/>
      <c r="D116" s="92"/>
      <c r="E116" s="92"/>
      <c r="F116" s="92"/>
      <c r="G116" s="92"/>
      <c r="H116" s="92"/>
    </row>
    <row r="117" spans="1:8" s="69" customFormat="1" ht="18.75">
      <c r="A117" s="90"/>
      <c r="C117" s="92"/>
      <c r="D117" s="92"/>
      <c r="E117" s="92"/>
      <c r="F117" s="92"/>
      <c r="G117" s="92"/>
      <c r="H117" s="92"/>
    </row>
    <row r="118" s="69" customFormat="1" ht="18.75"/>
    <row r="119" s="69" customFormat="1" ht="18.75"/>
    <row r="120" s="69" customFormat="1" ht="18.75"/>
    <row r="121" s="69" customFormat="1" ht="18.75"/>
    <row r="122" s="69" customFormat="1" ht="18.75"/>
    <row r="123" s="69" customFormat="1" ht="18.75"/>
    <row r="124" s="69" customFormat="1" ht="18.75"/>
    <row r="125" s="69" customFormat="1" ht="18.75"/>
    <row r="126" s="69" customFormat="1" ht="18.75"/>
    <row r="127" s="69" customFormat="1" ht="18.75"/>
    <row r="128" s="69" customFormat="1" ht="18.75"/>
    <row r="129" s="69" customFormat="1" ht="18.75"/>
    <row r="130" s="69" customFormat="1" ht="18.75"/>
    <row r="131" s="69" customFormat="1" ht="18.75"/>
    <row r="132" s="69" customFormat="1" ht="18.75"/>
    <row r="133" s="69" customFormat="1" ht="18.75"/>
    <row r="134" s="69" customFormat="1" ht="18.75"/>
    <row r="135" s="69" customFormat="1" ht="18.75"/>
    <row r="136" s="69" customFormat="1" ht="18.75"/>
    <row r="137" s="69" customFormat="1" ht="18.75"/>
    <row r="138" s="69" customFormat="1" ht="18.75"/>
    <row r="139" s="69" customFormat="1" ht="18.75"/>
    <row r="140" s="69" customFormat="1" ht="18.75"/>
    <row r="141" s="69" customFormat="1" ht="18.75"/>
    <row r="142" s="69" customFormat="1" ht="18.75"/>
    <row r="143" s="69" customFormat="1" ht="18.75"/>
    <row r="144" s="69" customFormat="1" ht="18.75"/>
    <row r="145" s="69" customFormat="1" ht="18.75"/>
    <row r="146" s="69" customFormat="1" ht="18.75"/>
    <row r="147" s="69" customFormat="1" ht="18.75"/>
    <row r="148" s="69" customFormat="1" ht="18.75"/>
    <row r="149" s="69" customFormat="1" ht="18.75"/>
    <row r="150" s="69" customFormat="1" ht="18.75"/>
    <row r="151" s="69" customFormat="1" ht="18.75"/>
    <row r="152" s="69" customFormat="1" ht="18.75"/>
    <row r="153" s="69" customFormat="1" ht="18.75"/>
    <row r="154" s="69" customFormat="1" ht="18.75"/>
    <row r="155" s="69" customFormat="1" ht="18.75"/>
    <row r="156" s="69" customFormat="1" ht="18.75"/>
    <row r="157" s="69" customFormat="1" ht="18.75"/>
    <row r="158" s="69" customFormat="1" ht="18.75"/>
    <row r="159" s="69" customFormat="1" ht="18.75"/>
    <row r="160" s="69" customFormat="1" ht="18.75"/>
    <row r="161" s="69" customFormat="1" ht="18.75"/>
    <row r="162" s="69" customFormat="1" ht="18.75"/>
    <row r="163" s="69" customFormat="1" ht="18.75"/>
    <row r="164" s="69" customFormat="1" ht="18.75"/>
    <row r="165" s="69" customFormat="1" ht="18.75"/>
    <row r="166" s="69" customFormat="1" ht="18.75"/>
    <row r="167" s="69" customFormat="1" ht="18.75"/>
    <row r="168" s="69" customFormat="1" ht="18.75"/>
    <row r="169" s="69" customFormat="1" ht="18.75"/>
    <row r="170" s="69" customFormat="1" ht="18.75"/>
    <row r="171" s="69" customFormat="1" ht="18.75"/>
    <row r="172" s="69" customFormat="1" ht="18.75"/>
    <row r="173" s="69" customFormat="1" ht="18.75"/>
    <row r="174" s="69" customFormat="1" ht="18.75"/>
    <row r="175" s="69" customFormat="1" ht="18.75"/>
    <row r="176" s="69" customFormat="1" ht="18.75"/>
    <row r="177" s="69" customFormat="1" ht="18.75"/>
    <row r="178" s="69" customFormat="1" ht="18.75"/>
    <row r="179" s="69" customFormat="1" ht="18.75"/>
    <row r="180" s="69" customFormat="1" ht="18.75"/>
    <row r="181" s="69" customFormat="1" ht="18.75"/>
    <row r="182" s="69" customFormat="1" ht="18.75"/>
    <row r="183" s="69" customFormat="1" ht="18.75"/>
    <row r="184" s="69" customFormat="1" ht="18.75"/>
    <row r="185" s="69" customFormat="1" ht="18.75"/>
    <row r="186" s="69" customFormat="1" ht="18.75"/>
    <row r="187" s="69" customFormat="1" ht="18.75"/>
    <row r="188" s="69" customFormat="1" ht="18.75"/>
    <row r="189" s="69" customFormat="1" ht="18.75"/>
    <row r="190" s="69" customFormat="1" ht="18.75"/>
    <row r="191" s="69" customFormat="1" ht="18.75"/>
    <row r="192" s="69" customFormat="1" ht="18.75"/>
    <row r="193" s="69" customFormat="1" ht="18.75"/>
    <row r="194" s="69" customFormat="1" ht="18.75"/>
    <row r="195" s="69" customFormat="1" ht="18.75"/>
    <row r="196" s="69" customFormat="1" ht="18.75"/>
    <row r="197" s="69" customFormat="1" ht="18.75"/>
    <row r="198" s="69" customFormat="1" ht="18.75"/>
    <row r="199" s="69" customFormat="1" ht="18.75"/>
    <row r="200" s="69" customFormat="1" ht="18.75"/>
    <row r="201" s="69" customFormat="1" ht="18.75"/>
    <row r="202" s="69" customFormat="1" ht="18.75"/>
    <row r="203" s="69" customFormat="1" ht="18.75"/>
    <row r="204" s="69" customFormat="1" ht="18.75"/>
    <row r="205" s="69" customFormat="1" ht="18.75"/>
    <row r="206" s="69" customFormat="1" ht="18.75"/>
    <row r="207" s="69" customFormat="1" ht="18.75"/>
    <row r="208" s="69" customFormat="1" ht="18.75"/>
    <row r="209" s="69" customFormat="1" ht="18.75"/>
    <row r="210" s="69" customFormat="1" ht="18.75"/>
    <row r="211" s="69" customFormat="1" ht="18.75"/>
    <row r="212" s="69" customFormat="1" ht="18.75"/>
    <row r="213" s="69" customFormat="1" ht="18.75"/>
    <row r="214" s="69" customFormat="1" ht="18.75"/>
    <row r="215" s="69" customFormat="1" ht="18.75"/>
    <row r="216" s="69" customFormat="1" ht="18.75"/>
    <row r="217" s="69" customFormat="1" ht="18.75"/>
    <row r="218" s="69" customFormat="1" ht="18.75"/>
    <row r="219" s="69" customFormat="1" ht="18.75"/>
    <row r="220" s="69" customFormat="1" ht="18.75"/>
    <row r="221" s="69" customFormat="1" ht="18.75"/>
    <row r="222" s="69" customFormat="1" ht="18.75"/>
    <row r="223" s="69" customFormat="1" ht="18.75"/>
    <row r="224" s="69" customFormat="1" ht="18.75"/>
    <row r="225" s="69" customFormat="1" ht="18.75"/>
    <row r="226" s="69" customFormat="1" ht="18.75"/>
    <row r="227" s="69" customFormat="1" ht="18.75"/>
    <row r="228" s="69" customFormat="1" ht="18.75"/>
    <row r="229" s="69" customFormat="1" ht="18.75"/>
    <row r="230" s="69" customFormat="1" ht="18.75"/>
    <row r="231" s="69" customFormat="1" ht="18.75"/>
    <row r="232" s="69" customFormat="1" ht="18.75"/>
    <row r="233" s="69" customFormat="1" ht="18.75"/>
    <row r="234" s="69" customFormat="1" ht="18.75"/>
    <row r="235" s="69" customFormat="1" ht="18.75"/>
    <row r="236" s="69" customFormat="1" ht="18.75"/>
    <row r="237" s="69" customFormat="1" ht="18.75"/>
    <row r="238" s="69" customFormat="1" ht="18.75"/>
    <row r="239" s="69" customFormat="1" ht="18.75"/>
    <row r="240" s="69" customFormat="1" ht="18.75"/>
    <row r="241" s="69" customFormat="1" ht="18.75"/>
    <row r="242" s="69" customFormat="1" ht="18.75"/>
    <row r="243" s="69" customFormat="1" ht="18.75"/>
    <row r="244" s="69" customFormat="1" ht="18.75"/>
    <row r="245" s="69" customFormat="1" ht="18.75"/>
    <row r="246" s="69" customFormat="1" ht="18.75"/>
    <row r="247" s="69" customFormat="1" ht="18.75"/>
    <row r="248" s="69" customFormat="1" ht="18.75"/>
    <row r="249" s="69" customFormat="1" ht="18.75"/>
    <row r="250" s="69" customFormat="1" ht="18.75"/>
    <row r="251" s="69" customFormat="1" ht="18.75"/>
    <row r="252" s="69" customFormat="1" ht="18.75"/>
    <row r="253" s="69" customFormat="1" ht="18.75"/>
    <row r="254" s="69" customFormat="1" ht="18.75"/>
    <row r="255" s="69" customFormat="1" ht="18.75"/>
    <row r="256" s="69" customFormat="1" ht="18.75"/>
    <row r="257" s="69" customFormat="1" ht="18.75"/>
    <row r="258" s="69" customFormat="1" ht="18.75"/>
    <row r="259" s="69" customFormat="1" ht="18.75"/>
    <row r="260" s="69" customFormat="1" ht="18.75"/>
    <row r="261" s="69" customFormat="1" ht="18.75"/>
    <row r="262" s="69" customFormat="1" ht="18.75"/>
    <row r="263" s="69" customFormat="1" ht="18.75"/>
    <row r="264" s="69" customFormat="1" ht="18.75"/>
    <row r="265" s="69" customFormat="1" ht="18.75"/>
    <row r="266" s="69" customFormat="1" ht="18.75"/>
    <row r="267" s="69" customFormat="1" ht="18.75"/>
    <row r="268" s="69" customFormat="1" ht="18.75"/>
    <row r="269" s="69" customFormat="1" ht="18.75"/>
    <row r="270" s="69" customFormat="1" ht="18.75"/>
    <row r="271" s="69" customFormat="1" ht="18.75"/>
    <row r="272" s="69" customFormat="1" ht="18.75"/>
  </sheetData>
  <sheetProtection/>
  <mergeCells count="3">
    <mergeCell ref="A11:F11"/>
    <mergeCell ref="A109:B109"/>
    <mergeCell ref="H13:H14"/>
  </mergeCells>
  <printOptions/>
  <pageMargins left="0.8661417322834646" right="0.03937007874015748" top="0.3937007874015748" bottom="0.15748031496062992" header="0.2362204724409449" footer="0.15748031496062992"/>
  <pageSetup fitToHeight="5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3"/>
  <sheetViews>
    <sheetView tabSelected="1" zoomScale="70" zoomScaleNormal="70" zoomScalePageLayoutView="0" workbookViewId="0" topLeftCell="A1">
      <pane xSplit="2" ySplit="17" topLeftCell="C67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L14" sqref="L14"/>
    </sheetView>
  </sheetViews>
  <sheetFormatPr defaultColWidth="9.00390625" defaultRowHeight="12.75"/>
  <cols>
    <col min="1" max="1" width="34.375" style="14" customWidth="1"/>
    <col min="2" max="2" width="51.875" style="14" customWidth="1"/>
    <col min="3" max="3" width="21.875" style="170" customWidth="1"/>
    <col min="4" max="4" width="24.25390625" style="163" customWidth="1"/>
    <col min="5" max="5" width="20.375" style="45" customWidth="1"/>
    <col min="6" max="6" width="18.125" style="45" hidden="1" customWidth="1"/>
    <col min="7" max="8" width="18.125" style="12" hidden="1" customWidth="1"/>
    <col min="9" max="9" width="9.125" style="14" hidden="1" customWidth="1"/>
    <col min="10" max="24" width="9.125" style="14" customWidth="1"/>
    <col min="25" max="25" width="2.625" style="14" customWidth="1"/>
    <col min="26" max="16384" width="9.125" style="14" customWidth="1"/>
  </cols>
  <sheetData>
    <row r="1" spans="1:8" ht="18.75">
      <c r="A1" s="330" t="s">
        <v>169</v>
      </c>
      <c r="B1" s="331"/>
      <c r="C1" s="331"/>
      <c r="D1" s="331"/>
      <c r="E1" s="331"/>
      <c r="F1" s="331"/>
      <c r="G1" s="170"/>
      <c r="H1" s="170"/>
    </row>
    <row r="2" spans="1:8" ht="18.75">
      <c r="A2" s="330" t="s">
        <v>168</v>
      </c>
      <c r="B2" s="331"/>
      <c r="C2" s="331"/>
      <c r="D2" s="331"/>
      <c r="E2" s="331"/>
      <c r="F2" s="331"/>
      <c r="G2" s="170"/>
      <c r="H2" s="170"/>
    </row>
    <row r="3" spans="1:8" ht="18.75">
      <c r="A3" s="161" t="s">
        <v>173</v>
      </c>
      <c r="B3" s="161"/>
      <c r="C3" s="161"/>
      <c r="D3" s="162"/>
      <c r="E3" s="162"/>
      <c r="F3" s="163"/>
      <c r="G3" s="170"/>
      <c r="H3" s="170"/>
    </row>
    <row r="4" spans="1:8" ht="18.75">
      <c r="A4" s="161" t="s">
        <v>299</v>
      </c>
      <c r="B4" s="164"/>
      <c r="C4" s="164"/>
      <c r="D4" s="165"/>
      <c r="E4" s="165"/>
      <c r="F4" s="163"/>
      <c r="G4" s="170"/>
      <c r="H4" s="170"/>
    </row>
    <row r="5" spans="1:8" ht="18.75">
      <c r="A5" s="161"/>
      <c r="B5" s="164"/>
      <c r="C5" s="164"/>
      <c r="D5" s="165"/>
      <c r="E5" s="165"/>
      <c r="F5" s="163"/>
      <c r="G5" s="170"/>
      <c r="H5" s="170"/>
    </row>
    <row r="6" spans="1:8" ht="18.75">
      <c r="A6" s="330" t="s">
        <v>169</v>
      </c>
      <c r="B6" s="331"/>
      <c r="C6" s="331"/>
      <c r="D6" s="331"/>
      <c r="E6" s="331"/>
      <c r="F6" s="331"/>
      <c r="G6" s="170"/>
      <c r="H6" s="170"/>
    </row>
    <row r="7" spans="1:8" ht="18.75">
      <c r="A7" s="330" t="s">
        <v>168</v>
      </c>
      <c r="B7" s="331"/>
      <c r="C7" s="331"/>
      <c r="D7" s="331"/>
      <c r="E7" s="331"/>
      <c r="F7" s="331"/>
      <c r="G7" s="170"/>
      <c r="H7" s="170"/>
    </row>
    <row r="8" spans="1:8" ht="18.75">
      <c r="A8" s="161" t="s">
        <v>173</v>
      </c>
      <c r="B8" s="161"/>
      <c r="C8" s="161"/>
      <c r="D8" s="162"/>
      <c r="E8" s="162"/>
      <c r="F8" s="163"/>
      <c r="G8" s="170"/>
      <c r="H8" s="170"/>
    </row>
    <row r="9" spans="1:8" ht="18.75">
      <c r="A9" s="161" t="s">
        <v>310</v>
      </c>
      <c r="B9" s="164"/>
      <c r="C9" s="164"/>
      <c r="D9" s="165"/>
      <c r="E9" s="165"/>
      <c r="F9" s="163"/>
      <c r="G9" s="170"/>
      <c r="H9" s="170"/>
    </row>
    <row r="10" spans="1:8" ht="18.75">
      <c r="A10" s="166"/>
      <c r="B10" s="167"/>
      <c r="C10" s="168"/>
      <c r="D10" s="169"/>
      <c r="E10" s="169"/>
      <c r="F10" s="163"/>
      <c r="G10" s="170"/>
      <c r="H10" s="170"/>
    </row>
    <row r="11" spans="1:8" ht="18">
      <c r="A11" s="166"/>
      <c r="B11" s="166"/>
      <c r="E11" s="163"/>
      <c r="F11" s="163"/>
      <c r="G11" s="170"/>
      <c r="H11" s="170"/>
    </row>
    <row r="12" spans="1:8" ht="18">
      <c r="A12" s="166"/>
      <c r="B12" s="166"/>
      <c r="E12" s="163"/>
      <c r="F12" s="163"/>
      <c r="G12" s="170"/>
      <c r="H12" s="170"/>
    </row>
    <row r="13" spans="1:8" ht="18">
      <c r="A13" s="166"/>
      <c r="B13" s="166"/>
      <c r="E13" s="163"/>
      <c r="F13" s="163"/>
      <c r="G13" s="170"/>
      <c r="H13" s="170"/>
    </row>
    <row r="14" spans="1:8" ht="18.75">
      <c r="A14" s="161"/>
      <c r="B14" s="167"/>
      <c r="C14" s="168"/>
      <c r="D14" s="169"/>
      <c r="E14" s="169"/>
      <c r="F14" s="171"/>
      <c r="G14" s="177"/>
      <c r="H14" s="177"/>
    </row>
    <row r="15" spans="1:8" ht="18.75">
      <c r="A15" s="328" t="s">
        <v>19</v>
      </c>
      <c r="B15" s="328"/>
      <c r="C15" s="328"/>
      <c r="D15" s="172"/>
      <c r="E15" s="172"/>
      <c r="F15" s="173"/>
      <c r="G15" s="178"/>
      <c r="H15" s="178"/>
    </row>
    <row r="16" spans="1:8" ht="19.5" thickBot="1">
      <c r="A16" s="174"/>
      <c r="B16" s="166"/>
      <c r="C16" s="175" t="s">
        <v>118</v>
      </c>
      <c r="D16" s="176"/>
      <c r="E16" s="176"/>
      <c r="F16" s="176"/>
      <c r="G16" s="175"/>
      <c r="H16" s="175"/>
    </row>
    <row r="17" spans="1:8" ht="38.25" thickBot="1">
      <c r="A17" s="15" t="s">
        <v>9</v>
      </c>
      <c r="B17" s="16" t="s">
        <v>83</v>
      </c>
      <c r="C17" s="240" t="s">
        <v>309</v>
      </c>
      <c r="D17" s="240" t="s">
        <v>311</v>
      </c>
      <c r="E17" s="48" t="s">
        <v>172</v>
      </c>
      <c r="F17" s="46" t="s">
        <v>314</v>
      </c>
      <c r="G17" s="46" t="s">
        <v>294</v>
      </c>
      <c r="H17" s="59"/>
    </row>
    <row r="18" spans="1:8" ht="19.5">
      <c r="A18" s="43"/>
      <c r="B18" s="44"/>
      <c r="C18" s="152"/>
      <c r="D18" s="241"/>
      <c r="E18" s="179"/>
      <c r="F18" s="180"/>
      <c r="G18" s="181"/>
      <c r="H18" s="181"/>
    </row>
    <row r="19" spans="1:8" ht="18.75">
      <c r="A19" s="17" t="s">
        <v>84</v>
      </c>
      <c r="B19" s="18" t="s">
        <v>85</v>
      </c>
      <c r="C19" s="227"/>
      <c r="D19" s="242"/>
      <c r="E19" s="182"/>
      <c r="F19" s="183"/>
      <c r="G19" s="184"/>
      <c r="H19" s="184"/>
    </row>
    <row r="20" spans="1:8" s="21" customFormat="1" ht="18.75">
      <c r="A20" s="19"/>
      <c r="B20" s="20" t="s">
        <v>92</v>
      </c>
      <c r="C20" s="189">
        <f>C22+C24+C25+C30+C34</f>
        <v>6832042</v>
      </c>
      <c r="D20" s="245">
        <f>D22+D24+D25+D30+D34</f>
        <v>6832042</v>
      </c>
      <c r="E20" s="189">
        <f>E22+E24+E25+E30+E34</f>
        <v>0</v>
      </c>
      <c r="F20" s="186"/>
      <c r="G20" s="187"/>
      <c r="H20" s="187"/>
    </row>
    <row r="21" spans="1:8" s="21" customFormat="1" ht="18.75">
      <c r="A21" s="19" t="s">
        <v>110</v>
      </c>
      <c r="B21" s="19" t="s">
        <v>94</v>
      </c>
      <c r="C21" s="189">
        <f aca="true" t="shared" si="0" ref="C21:H21">C22</f>
        <v>3538742</v>
      </c>
      <c r="D21" s="245">
        <f t="shared" si="0"/>
        <v>3538742</v>
      </c>
      <c r="E21" s="189">
        <f t="shared" si="0"/>
        <v>0</v>
      </c>
      <c r="F21" s="186">
        <f t="shared" si="0"/>
        <v>0</v>
      </c>
      <c r="G21" s="187">
        <f t="shared" si="0"/>
        <v>0</v>
      </c>
      <c r="H21" s="187">
        <f t="shared" si="0"/>
        <v>0</v>
      </c>
    </row>
    <row r="22" spans="1:8" s="21" customFormat="1" ht="18.75">
      <c r="A22" s="22" t="s">
        <v>10</v>
      </c>
      <c r="B22" s="22" t="s">
        <v>95</v>
      </c>
      <c r="C22" s="155">
        <v>3538742</v>
      </c>
      <c r="D22" s="244">
        <f>C22+E22</f>
        <v>3538742</v>
      </c>
      <c r="E22" s="156">
        <f>SUM(F22:H22)</f>
        <v>0</v>
      </c>
      <c r="F22" s="156"/>
      <c r="G22" s="157">
        <v>0</v>
      </c>
      <c r="H22" s="157"/>
    </row>
    <row r="23" spans="1:8" s="21" customFormat="1" ht="37.5">
      <c r="A23" s="19" t="s">
        <v>111</v>
      </c>
      <c r="B23" s="23" t="s">
        <v>96</v>
      </c>
      <c r="C23" s="189">
        <f aca="true" t="shared" si="1" ref="C23:H23">C24</f>
        <v>0</v>
      </c>
      <c r="D23" s="244">
        <f aca="true" t="shared" si="2" ref="D23:D52">C23+E23</f>
        <v>0</v>
      </c>
      <c r="E23" s="189">
        <f t="shared" si="1"/>
        <v>0</v>
      </c>
      <c r="F23" s="186">
        <f t="shared" si="1"/>
        <v>0</v>
      </c>
      <c r="G23" s="187">
        <f t="shared" si="1"/>
        <v>0</v>
      </c>
      <c r="H23" s="187">
        <f t="shared" si="1"/>
        <v>0</v>
      </c>
    </row>
    <row r="24" spans="1:8" s="21" customFormat="1" ht="37.5">
      <c r="A24" s="22" t="s">
        <v>11</v>
      </c>
      <c r="B24" s="24" t="s">
        <v>97</v>
      </c>
      <c r="C24" s="155">
        <v>0</v>
      </c>
      <c r="D24" s="244">
        <f t="shared" si="2"/>
        <v>0</v>
      </c>
      <c r="E24" s="156">
        <f>SUM(F24:H24)</f>
        <v>0</v>
      </c>
      <c r="F24" s="188"/>
      <c r="G24" s="157"/>
      <c r="H24" s="157"/>
    </row>
    <row r="25" spans="1:8" s="21" customFormat="1" ht="18.75">
      <c r="A25" s="19" t="s">
        <v>112</v>
      </c>
      <c r="B25" s="19" t="s">
        <v>12</v>
      </c>
      <c r="C25" s="189">
        <f>C26+C27+C28+C29</f>
        <v>1858800</v>
      </c>
      <c r="D25" s="189">
        <f>D26+D27+D28+D29</f>
        <v>1858800</v>
      </c>
      <c r="E25" s="189">
        <f>E26+E27+E28+E29</f>
        <v>0</v>
      </c>
      <c r="F25" s="189">
        <f>F26+F27+F28+F29</f>
        <v>0</v>
      </c>
      <c r="G25" s="187">
        <f>G26+G27+G28</f>
        <v>0</v>
      </c>
      <c r="H25" s="187">
        <f>H26+H27+H28</f>
        <v>0</v>
      </c>
    </row>
    <row r="26" spans="1:8" s="21" customFormat="1" ht="56.25">
      <c r="A26" s="22" t="s">
        <v>13</v>
      </c>
      <c r="B26" s="24" t="s">
        <v>14</v>
      </c>
      <c r="C26" s="155">
        <v>1118800</v>
      </c>
      <c r="D26" s="244">
        <f t="shared" si="2"/>
        <v>1118800</v>
      </c>
      <c r="E26" s="156">
        <f aca="true" t="shared" si="3" ref="E26:E36">SUM(F26:H26)</f>
        <v>0</v>
      </c>
      <c r="F26" s="156"/>
      <c r="G26" s="157">
        <v>0</v>
      </c>
      <c r="H26" s="157"/>
    </row>
    <row r="27" spans="1:8" s="21" customFormat="1" ht="37.5">
      <c r="A27" s="153" t="s">
        <v>119</v>
      </c>
      <c r="B27" s="154" t="s">
        <v>98</v>
      </c>
      <c r="C27" s="155">
        <v>679500</v>
      </c>
      <c r="D27" s="244">
        <f t="shared" si="2"/>
        <v>679500</v>
      </c>
      <c r="E27" s="156">
        <f t="shared" si="3"/>
        <v>0</v>
      </c>
      <c r="F27" s="156"/>
      <c r="G27" s="157">
        <v>0</v>
      </c>
      <c r="H27" s="157"/>
    </row>
    <row r="28" spans="1:8" s="25" customFormat="1" ht="18.75">
      <c r="A28" s="153" t="s">
        <v>0</v>
      </c>
      <c r="B28" s="158" t="s">
        <v>15</v>
      </c>
      <c r="C28" s="155">
        <v>46500</v>
      </c>
      <c r="D28" s="244">
        <f t="shared" si="2"/>
        <v>46500</v>
      </c>
      <c r="E28" s="156">
        <f t="shared" si="3"/>
        <v>0</v>
      </c>
      <c r="F28" s="156"/>
      <c r="G28" s="159">
        <v>0</v>
      </c>
      <c r="H28" s="159"/>
    </row>
    <row r="29" spans="1:8" s="25" customFormat="1" ht="18.75">
      <c r="A29" s="75" t="s">
        <v>227</v>
      </c>
      <c r="B29" s="158"/>
      <c r="C29" s="155">
        <v>14000</v>
      </c>
      <c r="D29" s="244">
        <f t="shared" si="2"/>
        <v>14000</v>
      </c>
      <c r="E29" s="156">
        <f t="shared" si="3"/>
        <v>0</v>
      </c>
      <c r="F29" s="156"/>
      <c r="G29" s="159"/>
      <c r="H29" s="159"/>
    </row>
    <row r="30" spans="1:8" s="21" customFormat="1" ht="18.75">
      <c r="A30" s="19" t="s">
        <v>113</v>
      </c>
      <c r="B30" s="19" t="s">
        <v>99</v>
      </c>
      <c r="C30" s="189">
        <f aca="true" t="shared" si="4" ref="C30:H30">C31+C32+C33</f>
        <v>1380000</v>
      </c>
      <c r="D30" s="244">
        <f t="shared" si="2"/>
        <v>1380000</v>
      </c>
      <c r="E30" s="156">
        <f t="shared" si="3"/>
        <v>0</v>
      </c>
      <c r="F30" s="186">
        <f t="shared" si="4"/>
        <v>0</v>
      </c>
      <c r="G30" s="187">
        <f t="shared" si="4"/>
        <v>0</v>
      </c>
      <c r="H30" s="187">
        <f t="shared" si="4"/>
        <v>0</v>
      </c>
    </row>
    <row r="31" spans="1:8" s="21" customFormat="1" ht="93.75">
      <c r="A31" s="22" t="s">
        <v>120</v>
      </c>
      <c r="B31" s="6" t="s">
        <v>210</v>
      </c>
      <c r="C31" s="155">
        <v>140000</v>
      </c>
      <c r="D31" s="244">
        <f t="shared" si="2"/>
        <v>140000</v>
      </c>
      <c r="E31" s="156">
        <f t="shared" si="3"/>
        <v>0</v>
      </c>
      <c r="F31" s="156"/>
      <c r="G31" s="157"/>
      <c r="H31" s="157"/>
    </row>
    <row r="32" spans="1:8" s="21" customFormat="1" ht="18.75">
      <c r="A32" s="22" t="s">
        <v>17</v>
      </c>
      <c r="B32" s="22" t="s">
        <v>18</v>
      </c>
      <c r="C32" s="155">
        <v>680000</v>
      </c>
      <c r="D32" s="244">
        <f t="shared" si="2"/>
        <v>680000</v>
      </c>
      <c r="E32" s="156">
        <f t="shared" si="3"/>
        <v>0</v>
      </c>
      <c r="F32" s="156"/>
      <c r="G32" s="157"/>
      <c r="H32" s="157"/>
    </row>
    <row r="33" spans="1:8" s="21" customFormat="1" ht="37.5">
      <c r="A33" s="22" t="s">
        <v>202</v>
      </c>
      <c r="B33" s="6" t="s">
        <v>121</v>
      </c>
      <c r="C33" s="155">
        <v>560000</v>
      </c>
      <c r="D33" s="244">
        <f t="shared" si="2"/>
        <v>560000</v>
      </c>
      <c r="E33" s="156">
        <f t="shared" si="3"/>
        <v>0</v>
      </c>
      <c r="F33" s="156"/>
      <c r="G33" s="157"/>
      <c r="H33" s="157"/>
    </row>
    <row r="34" spans="1:8" s="26" customFormat="1" ht="18.75">
      <c r="A34" s="29" t="s">
        <v>100</v>
      </c>
      <c r="B34" s="29" t="s">
        <v>101</v>
      </c>
      <c r="C34" s="228">
        <v>54500</v>
      </c>
      <c r="D34" s="244">
        <f t="shared" si="2"/>
        <v>54500</v>
      </c>
      <c r="E34" s="190">
        <f t="shared" si="3"/>
        <v>0</v>
      </c>
      <c r="F34" s="190"/>
      <c r="G34" s="191"/>
      <c r="H34" s="192"/>
    </row>
    <row r="35" spans="1:8" s="21" customFormat="1" ht="18.75">
      <c r="A35" s="19"/>
      <c r="B35" s="20" t="s">
        <v>102</v>
      </c>
      <c r="C35" s="189">
        <f>C36+C42+C43+C44+C50+C51</f>
        <v>923483</v>
      </c>
      <c r="D35" s="244">
        <f t="shared" si="2"/>
        <v>923483</v>
      </c>
      <c r="E35" s="156">
        <f t="shared" si="3"/>
        <v>0</v>
      </c>
      <c r="F35" s="185"/>
      <c r="G35" s="189"/>
      <c r="H35" s="189"/>
    </row>
    <row r="36" spans="1:8" s="21" customFormat="1" ht="56.25">
      <c r="A36" s="19" t="s">
        <v>103</v>
      </c>
      <c r="B36" s="23" t="s">
        <v>114</v>
      </c>
      <c r="C36" s="189">
        <f>C37+C40+C41</f>
        <v>589814.4</v>
      </c>
      <c r="D36" s="244">
        <f t="shared" si="2"/>
        <v>589814.4</v>
      </c>
      <c r="E36" s="156">
        <f t="shared" si="3"/>
        <v>0</v>
      </c>
      <c r="F36" s="189">
        <f>F37+F40+F41</f>
        <v>0</v>
      </c>
      <c r="G36" s="189"/>
      <c r="H36" s="189"/>
    </row>
    <row r="37" spans="1:8" s="21" customFormat="1" ht="168.75">
      <c r="A37" s="22" t="s">
        <v>109</v>
      </c>
      <c r="B37" s="23" t="s">
        <v>143</v>
      </c>
      <c r="C37" s="155">
        <f>C38+C39</f>
        <v>562000</v>
      </c>
      <c r="D37" s="244">
        <f t="shared" si="2"/>
        <v>562000</v>
      </c>
      <c r="E37" s="155">
        <f>E38+E39</f>
        <v>0</v>
      </c>
      <c r="F37" s="155">
        <v>0</v>
      </c>
      <c r="G37" s="155">
        <f>G38+G39</f>
        <v>0</v>
      </c>
      <c r="H37" s="155">
        <f>H38+H39</f>
        <v>0</v>
      </c>
    </row>
    <row r="38" spans="1:8" s="21" customFormat="1" ht="131.25">
      <c r="A38" s="22" t="s">
        <v>122</v>
      </c>
      <c r="B38" s="28" t="s">
        <v>123</v>
      </c>
      <c r="C38" s="155">
        <v>550000</v>
      </c>
      <c r="D38" s="244">
        <f t="shared" si="2"/>
        <v>550000</v>
      </c>
      <c r="E38" s="156">
        <f aca="true" t="shared" si="5" ref="E38:E50">SUM(F38:H38)</f>
        <v>0</v>
      </c>
      <c r="F38" s="188"/>
      <c r="G38" s="157"/>
      <c r="H38" s="157"/>
    </row>
    <row r="39" spans="1:8" s="21" customFormat="1" ht="168.75">
      <c r="A39" s="22" t="s">
        <v>116</v>
      </c>
      <c r="B39" s="83" t="s">
        <v>179</v>
      </c>
      <c r="C39" s="155">
        <v>12000</v>
      </c>
      <c r="D39" s="244">
        <f t="shared" si="2"/>
        <v>12000</v>
      </c>
      <c r="E39" s="156">
        <f t="shared" si="5"/>
        <v>0</v>
      </c>
      <c r="F39" s="156">
        <v>0</v>
      </c>
      <c r="G39" s="157"/>
      <c r="H39" s="157"/>
    </row>
    <row r="40" spans="1:8" s="21" customFormat="1" ht="93.75">
      <c r="A40" s="22" t="s">
        <v>124</v>
      </c>
      <c r="B40" s="24" t="s">
        <v>125</v>
      </c>
      <c r="C40" s="155">
        <v>11814.4</v>
      </c>
      <c r="D40" s="244">
        <f t="shared" si="2"/>
        <v>11814.4</v>
      </c>
      <c r="E40" s="156">
        <f t="shared" si="5"/>
        <v>0</v>
      </c>
      <c r="F40" s="156"/>
      <c r="G40" s="157"/>
      <c r="H40" s="157"/>
    </row>
    <row r="41" spans="1:8" s="21" customFormat="1" ht="131.25">
      <c r="A41" s="22" t="s">
        <v>153</v>
      </c>
      <c r="B41" s="24" t="s">
        <v>148</v>
      </c>
      <c r="C41" s="156">
        <v>16000</v>
      </c>
      <c r="D41" s="244">
        <f t="shared" si="2"/>
        <v>16000</v>
      </c>
      <c r="E41" s="156">
        <f t="shared" si="5"/>
        <v>0</v>
      </c>
      <c r="F41" s="156"/>
      <c r="G41" s="156"/>
      <c r="H41" s="156"/>
    </row>
    <row r="42" spans="1:8" s="21" customFormat="1" ht="37.5">
      <c r="A42" s="19" t="s">
        <v>115</v>
      </c>
      <c r="B42" s="23" t="s">
        <v>16</v>
      </c>
      <c r="C42" s="189">
        <v>17300</v>
      </c>
      <c r="D42" s="244">
        <f t="shared" si="2"/>
        <v>17300</v>
      </c>
      <c r="E42" s="156">
        <f t="shared" si="5"/>
        <v>0</v>
      </c>
      <c r="F42" s="186"/>
      <c r="G42" s="187"/>
      <c r="H42" s="187"/>
    </row>
    <row r="43" spans="1:8" s="21" customFormat="1" ht="56.25">
      <c r="A43" s="160" t="s">
        <v>206</v>
      </c>
      <c r="B43" s="74" t="s">
        <v>93</v>
      </c>
      <c r="C43" s="185">
        <v>4780</v>
      </c>
      <c r="D43" s="244">
        <f t="shared" si="2"/>
        <v>4780</v>
      </c>
      <c r="E43" s="156">
        <f t="shared" si="5"/>
        <v>0</v>
      </c>
      <c r="F43" s="185"/>
      <c r="G43" s="185"/>
      <c r="H43" s="185"/>
    </row>
    <row r="44" spans="1:8" s="21" customFormat="1" ht="37.5">
      <c r="A44" s="19" t="s">
        <v>207</v>
      </c>
      <c r="B44" s="7" t="s">
        <v>117</v>
      </c>
      <c r="C44" s="189">
        <f>C45+C46+C47</f>
        <v>134000</v>
      </c>
      <c r="D44" s="244">
        <f t="shared" si="2"/>
        <v>134000</v>
      </c>
      <c r="E44" s="156">
        <f t="shared" si="5"/>
        <v>0</v>
      </c>
      <c r="F44" s="185">
        <f>F45+F46+F48</f>
        <v>0</v>
      </c>
      <c r="G44" s="189">
        <f>G45+G48</f>
        <v>0</v>
      </c>
      <c r="H44" s="189">
        <f>H45+H46+H48</f>
        <v>0</v>
      </c>
    </row>
    <row r="45" spans="1:8" s="21" customFormat="1" ht="56.25">
      <c r="A45" s="22" t="s">
        <v>177</v>
      </c>
      <c r="B45" s="6" t="s">
        <v>208</v>
      </c>
      <c r="C45" s="155">
        <v>3000</v>
      </c>
      <c r="D45" s="244">
        <f t="shared" si="2"/>
        <v>3000</v>
      </c>
      <c r="E45" s="156">
        <f t="shared" si="5"/>
        <v>0</v>
      </c>
      <c r="F45" s="156"/>
      <c r="G45" s="192"/>
      <c r="H45" s="187"/>
    </row>
    <row r="46" spans="1:8" s="21" customFormat="1" ht="56.25">
      <c r="A46" s="22" t="s">
        <v>200</v>
      </c>
      <c r="B46" s="6" t="s">
        <v>209</v>
      </c>
      <c r="C46" s="155">
        <v>10000</v>
      </c>
      <c r="D46" s="244">
        <f t="shared" si="2"/>
        <v>10000</v>
      </c>
      <c r="E46" s="156">
        <f t="shared" si="5"/>
        <v>0</v>
      </c>
      <c r="F46" s="156"/>
      <c r="G46" s="192"/>
      <c r="H46" s="187"/>
    </row>
    <row r="47" spans="1:8" s="21" customFormat="1" ht="18.75">
      <c r="A47" s="145" t="s">
        <v>30</v>
      </c>
      <c r="B47" s="6"/>
      <c r="C47" s="155">
        <f>C48+C49</f>
        <v>121000</v>
      </c>
      <c r="D47" s="244">
        <f t="shared" si="2"/>
        <v>121000</v>
      </c>
      <c r="E47" s="156">
        <f t="shared" si="5"/>
        <v>0</v>
      </c>
      <c r="F47" s="156">
        <f>F48+F49</f>
        <v>0</v>
      </c>
      <c r="G47" s="156">
        <f>G48+G49</f>
        <v>0</v>
      </c>
      <c r="H47" s="156">
        <f>H48+H49</f>
        <v>0</v>
      </c>
    </row>
    <row r="48" spans="1:8" s="21" customFormat="1" ht="93.75">
      <c r="A48" s="22" t="s">
        <v>151</v>
      </c>
      <c r="B48" s="6" t="s">
        <v>152</v>
      </c>
      <c r="C48" s="155">
        <v>120000</v>
      </c>
      <c r="D48" s="244">
        <f t="shared" si="2"/>
        <v>120000</v>
      </c>
      <c r="E48" s="156">
        <f t="shared" si="5"/>
        <v>0</v>
      </c>
      <c r="F48" s="156"/>
      <c r="G48" s="192"/>
      <c r="H48" s="187"/>
    </row>
    <row r="49" spans="1:8" s="21" customFormat="1" ht="18.75">
      <c r="A49" s="145" t="s">
        <v>222</v>
      </c>
      <c r="B49" s="6"/>
      <c r="C49" s="155">
        <v>1000</v>
      </c>
      <c r="D49" s="244">
        <f t="shared" si="2"/>
        <v>1000</v>
      </c>
      <c r="E49" s="156">
        <f t="shared" si="5"/>
        <v>0</v>
      </c>
      <c r="F49" s="156"/>
      <c r="G49" s="192"/>
      <c r="H49" s="187"/>
    </row>
    <row r="50" spans="1:8" s="21" customFormat="1" ht="18.75">
      <c r="A50" s="19" t="s">
        <v>20</v>
      </c>
      <c r="B50" s="7" t="s">
        <v>21</v>
      </c>
      <c r="C50" s="228">
        <v>113000</v>
      </c>
      <c r="D50" s="244">
        <f t="shared" si="2"/>
        <v>113000</v>
      </c>
      <c r="E50" s="156">
        <f t="shared" si="5"/>
        <v>0</v>
      </c>
      <c r="F50" s="156"/>
      <c r="G50" s="187"/>
      <c r="H50" s="187"/>
    </row>
    <row r="51" spans="1:8" s="21" customFormat="1" ht="37.5">
      <c r="A51" s="19" t="s">
        <v>104</v>
      </c>
      <c r="B51" s="7" t="s">
        <v>22</v>
      </c>
      <c r="C51" s="228">
        <v>64588.6</v>
      </c>
      <c r="D51" s="244">
        <f t="shared" si="2"/>
        <v>64588.6</v>
      </c>
      <c r="E51" s="156">
        <f>SUM(F51:H51)</f>
        <v>0</v>
      </c>
      <c r="F51" s="156"/>
      <c r="G51" s="187"/>
      <c r="H51" s="187"/>
    </row>
    <row r="52" spans="1:27" s="21" customFormat="1" ht="37.5">
      <c r="A52" s="22"/>
      <c r="B52" s="7" t="s">
        <v>201</v>
      </c>
      <c r="C52" s="219">
        <f>C20+C35</f>
        <v>7755525</v>
      </c>
      <c r="D52" s="243">
        <f t="shared" si="2"/>
        <v>7755525</v>
      </c>
      <c r="E52" s="156">
        <f>SUM(F52:H52)</f>
        <v>0</v>
      </c>
      <c r="F52" s="186"/>
      <c r="G52" s="187">
        <f>G35+G20</f>
        <v>0</v>
      </c>
      <c r="H52" s="187">
        <f>H35+H20</f>
        <v>0</v>
      </c>
      <c r="I52" s="221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</row>
    <row r="53" spans="1:27" s="21" customFormat="1" ht="56.25">
      <c r="A53" s="19" t="s">
        <v>7</v>
      </c>
      <c r="B53" s="7" t="s">
        <v>8</v>
      </c>
      <c r="C53" s="219">
        <f>C54</f>
        <v>3290863.6</v>
      </c>
      <c r="D53" s="246">
        <f>C53+E53</f>
        <v>3290863.6</v>
      </c>
      <c r="E53" s="156">
        <f>SUM(F53:H53)</f>
        <v>0</v>
      </c>
      <c r="F53" s="185">
        <f>SUM(F54)</f>
        <v>0</v>
      </c>
      <c r="G53" s="185">
        <f>SUM(G54)</f>
        <v>0</v>
      </c>
      <c r="H53" s="185">
        <f>SUM(H54)</f>
        <v>0</v>
      </c>
      <c r="I53" s="221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</row>
    <row r="54" spans="1:27" s="21" customFormat="1" ht="42" customHeight="1">
      <c r="A54" s="19" t="s">
        <v>174</v>
      </c>
      <c r="B54" s="7" t="s">
        <v>149</v>
      </c>
      <c r="C54" s="250">
        <v>3290863.6</v>
      </c>
      <c r="D54" s="246">
        <f>C54+E54</f>
        <v>3290863.6</v>
      </c>
      <c r="E54" s="156">
        <f>SUM(F54:H54)</f>
        <v>0</v>
      </c>
      <c r="F54" s="285"/>
      <c r="G54" s="190"/>
      <c r="H54" s="190"/>
      <c r="I54" s="221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</row>
    <row r="55" spans="1:27" s="220" customFormat="1" ht="18.75">
      <c r="A55" s="153"/>
      <c r="B55" s="218" t="s">
        <v>105</v>
      </c>
      <c r="C55" s="219">
        <f>C52+C53</f>
        <v>11046388.6</v>
      </c>
      <c r="D55" s="246">
        <f>SUM(D52+D53)</f>
        <v>11046388.6</v>
      </c>
      <c r="E55" s="156">
        <f>SUM(F55:H55)</f>
        <v>0</v>
      </c>
      <c r="F55" s="185">
        <f>SUM(F52+F53)</f>
        <v>0</v>
      </c>
      <c r="G55" s="185">
        <f>SUM(G52+G53)</f>
        <v>0</v>
      </c>
      <c r="H55" s="185">
        <f>SUM(H52+H53)</f>
        <v>0</v>
      </c>
      <c r="I55" s="223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</row>
    <row r="56" spans="1:27" s="21" customFormat="1" ht="18.75">
      <c r="A56" s="32" t="s">
        <v>86</v>
      </c>
      <c r="B56" s="33" t="s">
        <v>106</v>
      </c>
      <c r="C56" s="229"/>
      <c r="D56" s="248"/>
      <c r="E56" s="156">
        <f aca="true" t="shared" si="6" ref="E56:E106">SUM(F56:H56)</f>
        <v>0</v>
      </c>
      <c r="F56" s="193"/>
      <c r="G56" s="194"/>
      <c r="H56" s="194"/>
      <c r="I56" s="221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</row>
    <row r="57" spans="1:27" s="21" customFormat="1" ht="18.75">
      <c r="A57" s="8" t="s">
        <v>23</v>
      </c>
      <c r="B57" s="3" t="s">
        <v>24</v>
      </c>
      <c r="C57" s="230">
        <f>C58+C59+C60+C61+C62+C63+C64</f>
        <v>1977248.4</v>
      </c>
      <c r="D57" s="243">
        <f>SUM(D58:D64)</f>
        <v>1977248.4</v>
      </c>
      <c r="E57" s="243">
        <f>SUM(E58:E64)</f>
        <v>0</v>
      </c>
      <c r="F57" s="243">
        <f>SUM(F58:F64)</f>
        <v>0</v>
      </c>
      <c r="G57" s="243">
        <f>SUM(G58:G64)</f>
        <v>0</v>
      </c>
      <c r="H57" s="243">
        <f>SUM(H58:H64)</f>
        <v>0</v>
      </c>
      <c r="I57" s="221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</row>
    <row r="58" spans="1:27" s="21" customFormat="1" ht="75">
      <c r="A58" s="9" t="s">
        <v>25</v>
      </c>
      <c r="B58" s="114" t="s">
        <v>137</v>
      </c>
      <c r="C58" s="72">
        <v>3534</v>
      </c>
      <c r="D58" s="247">
        <f aca="true" t="shared" si="7" ref="D58:D66">C58+E58</f>
        <v>3534</v>
      </c>
      <c r="E58" s="156">
        <f t="shared" si="6"/>
        <v>0</v>
      </c>
      <c r="F58" s="197"/>
      <c r="G58" s="198"/>
      <c r="H58" s="198"/>
      <c r="I58" s="221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</row>
    <row r="59" spans="1:27" s="21" customFormat="1" ht="93.75">
      <c r="A59" s="9" t="s">
        <v>26</v>
      </c>
      <c r="B59" s="114" t="s">
        <v>138</v>
      </c>
      <c r="C59" s="72">
        <v>102338</v>
      </c>
      <c r="D59" s="247">
        <f t="shared" si="7"/>
        <v>102338</v>
      </c>
      <c r="E59" s="156">
        <f t="shared" si="6"/>
        <v>0</v>
      </c>
      <c r="F59" s="197"/>
      <c r="G59" s="198"/>
      <c r="H59" s="198"/>
      <c r="I59" s="221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</row>
    <row r="60" spans="1:8" s="21" customFormat="1" ht="112.5">
      <c r="A60" s="9" t="s">
        <v>27</v>
      </c>
      <c r="B60" s="114" t="s">
        <v>139</v>
      </c>
      <c r="C60" s="72">
        <v>165959</v>
      </c>
      <c r="D60" s="247">
        <f t="shared" si="7"/>
        <v>165959</v>
      </c>
      <c r="E60" s="156">
        <f t="shared" si="6"/>
        <v>0</v>
      </c>
      <c r="F60" s="197"/>
      <c r="G60" s="198"/>
      <c r="H60" s="198"/>
    </row>
    <row r="61" spans="1:8" s="21" customFormat="1" ht="75">
      <c r="A61" s="9" t="s">
        <v>155</v>
      </c>
      <c r="B61" s="114" t="s">
        <v>156</v>
      </c>
      <c r="C61" s="72">
        <v>99076</v>
      </c>
      <c r="D61" s="247">
        <f t="shared" si="7"/>
        <v>99076</v>
      </c>
      <c r="E61" s="156">
        <f t="shared" si="6"/>
        <v>0</v>
      </c>
      <c r="F61" s="197"/>
      <c r="G61" s="198"/>
      <c r="H61" s="198"/>
    </row>
    <row r="62" spans="1:8" s="21" customFormat="1" ht="56.25">
      <c r="A62" s="10" t="s">
        <v>28</v>
      </c>
      <c r="B62" s="6" t="s">
        <v>33</v>
      </c>
      <c r="C62" s="72">
        <v>5030</v>
      </c>
      <c r="D62" s="247">
        <f t="shared" si="7"/>
        <v>5030</v>
      </c>
      <c r="E62" s="156">
        <f t="shared" si="6"/>
        <v>0</v>
      </c>
      <c r="F62" s="156"/>
      <c r="G62" s="156"/>
      <c r="H62" s="156"/>
    </row>
    <row r="63" spans="1:8" s="21" customFormat="1" ht="18.75">
      <c r="A63" s="10" t="s">
        <v>140</v>
      </c>
      <c r="B63" s="1" t="s">
        <v>35</v>
      </c>
      <c r="C63" s="72">
        <v>100000</v>
      </c>
      <c r="D63" s="247">
        <f t="shared" si="7"/>
        <v>100000</v>
      </c>
      <c r="E63" s="156">
        <f t="shared" si="6"/>
        <v>0</v>
      </c>
      <c r="F63" s="197"/>
      <c r="G63" s="198"/>
      <c r="H63" s="198"/>
    </row>
    <row r="64" spans="1:8" s="21" customFormat="1" ht="18.75">
      <c r="A64" s="10" t="s">
        <v>191</v>
      </c>
      <c r="B64" s="1" t="s">
        <v>36</v>
      </c>
      <c r="C64" s="72">
        <v>1501311.4</v>
      </c>
      <c r="D64" s="247">
        <f t="shared" si="7"/>
        <v>1501311.4</v>
      </c>
      <c r="E64" s="156">
        <f t="shared" si="6"/>
        <v>0</v>
      </c>
      <c r="F64" s="197"/>
      <c r="G64" s="198"/>
      <c r="H64" s="198"/>
    </row>
    <row r="65" spans="1:8" s="21" customFormat="1" ht="18.75">
      <c r="A65" s="8" t="s">
        <v>37</v>
      </c>
      <c r="B65" s="4" t="s">
        <v>38</v>
      </c>
      <c r="C65" s="230">
        <f>SUM(C66)</f>
        <v>0</v>
      </c>
      <c r="D65" s="243">
        <f t="shared" si="7"/>
        <v>0</v>
      </c>
      <c r="E65" s="156">
        <f t="shared" si="6"/>
        <v>0</v>
      </c>
      <c r="F65" s="195">
        <f>SUM(F66)</f>
        <v>0</v>
      </c>
      <c r="G65" s="196">
        <f>SUM(G66)</f>
        <v>0</v>
      </c>
      <c r="H65" s="196">
        <f>SUM(H66)</f>
        <v>0</v>
      </c>
    </row>
    <row r="66" spans="1:8" s="21" customFormat="1" ht="18.75">
      <c r="A66" s="10" t="s">
        <v>141</v>
      </c>
      <c r="B66" s="1" t="s">
        <v>39</v>
      </c>
      <c r="C66" s="231"/>
      <c r="D66" s="247">
        <f t="shared" si="7"/>
        <v>0</v>
      </c>
      <c r="E66" s="156">
        <f t="shared" si="6"/>
        <v>0</v>
      </c>
      <c r="F66" s="197"/>
      <c r="G66" s="198"/>
      <c r="H66" s="198"/>
    </row>
    <row r="67" spans="1:8" s="21" customFormat="1" ht="37.5">
      <c r="A67" s="8" t="s">
        <v>40</v>
      </c>
      <c r="B67" s="4" t="s">
        <v>41</v>
      </c>
      <c r="C67" s="230">
        <f aca="true" t="shared" si="8" ref="C67:H67">SUM(C68:C69)</f>
        <v>65382.100000000006</v>
      </c>
      <c r="D67" s="284">
        <f t="shared" si="8"/>
        <v>65382.100000000006</v>
      </c>
      <c r="E67" s="230">
        <f t="shared" si="8"/>
        <v>0</v>
      </c>
      <c r="F67" s="230">
        <f t="shared" si="8"/>
        <v>0</v>
      </c>
      <c r="G67" s="230">
        <f t="shared" si="8"/>
        <v>0</v>
      </c>
      <c r="H67" s="230">
        <f t="shared" si="8"/>
        <v>0</v>
      </c>
    </row>
    <row r="68" spans="1:8" s="21" customFormat="1" ht="18.75">
      <c r="A68" s="10" t="s">
        <v>203</v>
      </c>
      <c r="B68" s="1" t="s">
        <v>204</v>
      </c>
      <c r="C68" s="72">
        <v>15092.3</v>
      </c>
      <c r="D68" s="247">
        <f aca="true" t="shared" si="9" ref="D68:D89">C68+E68</f>
        <v>15092.3</v>
      </c>
      <c r="E68" s="156">
        <f t="shared" si="6"/>
        <v>0</v>
      </c>
      <c r="F68" s="279"/>
      <c r="G68" s="198"/>
      <c r="H68" s="198"/>
    </row>
    <row r="69" spans="1:8" s="21" customFormat="1" ht="75">
      <c r="A69" s="10" t="s">
        <v>42</v>
      </c>
      <c r="B69" s="114" t="s">
        <v>170</v>
      </c>
      <c r="C69" s="72">
        <v>50289.8</v>
      </c>
      <c r="D69" s="247">
        <f t="shared" si="9"/>
        <v>50289.8</v>
      </c>
      <c r="E69" s="156">
        <f t="shared" si="6"/>
        <v>0</v>
      </c>
      <c r="F69" s="199"/>
      <c r="G69" s="200"/>
      <c r="H69" s="200"/>
    </row>
    <row r="70" spans="1:14" s="21" customFormat="1" ht="18.75">
      <c r="A70" s="8" t="s">
        <v>43</v>
      </c>
      <c r="B70" s="4" t="s">
        <v>44</v>
      </c>
      <c r="C70" s="230">
        <f aca="true" t="shared" si="10" ref="C70:H70">SUM(C71,C72,C73,C75,C76,C74)</f>
        <v>1429431.5</v>
      </c>
      <c r="D70" s="243">
        <f t="shared" si="9"/>
        <v>1429431.5</v>
      </c>
      <c r="E70" s="156">
        <f t="shared" si="6"/>
        <v>0</v>
      </c>
      <c r="F70" s="195">
        <f t="shared" si="10"/>
        <v>0</v>
      </c>
      <c r="G70" s="196">
        <f t="shared" si="10"/>
        <v>0</v>
      </c>
      <c r="H70" s="196">
        <f t="shared" si="10"/>
        <v>0</v>
      </c>
      <c r="I70" s="225"/>
      <c r="J70" s="226"/>
      <c r="K70" s="226"/>
      <c r="L70" s="226"/>
      <c r="M70" s="226"/>
      <c r="N70" s="226"/>
    </row>
    <row r="71" spans="1:8" s="21" customFormat="1" ht="18.75">
      <c r="A71" s="10" t="s">
        <v>45</v>
      </c>
      <c r="B71" s="5" t="s">
        <v>46</v>
      </c>
      <c r="C71" s="231"/>
      <c r="D71" s="247">
        <f t="shared" si="9"/>
        <v>0</v>
      </c>
      <c r="E71" s="156">
        <f t="shared" si="6"/>
        <v>0</v>
      </c>
      <c r="F71" s="151"/>
      <c r="G71" s="198"/>
      <c r="H71" s="198"/>
    </row>
    <row r="72" spans="1:8" s="21" customFormat="1" ht="18.75">
      <c r="A72" s="10" t="s">
        <v>47</v>
      </c>
      <c r="B72" s="5" t="s">
        <v>48</v>
      </c>
      <c r="C72" s="72">
        <v>9717.4</v>
      </c>
      <c r="D72" s="247">
        <f t="shared" si="9"/>
        <v>9717.4</v>
      </c>
      <c r="E72" s="156">
        <f t="shared" si="6"/>
        <v>0</v>
      </c>
      <c r="F72" s="197"/>
      <c r="G72" s="198"/>
      <c r="H72" s="198"/>
    </row>
    <row r="73" spans="1:8" s="21" customFormat="1" ht="18.75">
      <c r="A73" s="10" t="s">
        <v>49</v>
      </c>
      <c r="B73" s="5" t="s">
        <v>50</v>
      </c>
      <c r="C73" s="72"/>
      <c r="D73" s="247">
        <f t="shared" si="9"/>
        <v>0</v>
      </c>
      <c r="E73" s="156">
        <f t="shared" si="6"/>
        <v>0</v>
      </c>
      <c r="F73" s="197"/>
      <c r="G73" s="198"/>
      <c r="H73" s="198"/>
    </row>
    <row r="74" spans="1:8" s="21" customFormat="1" ht="18.75">
      <c r="A74" s="10" t="s">
        <v>154</v>
      </c>
      <c r="B74" s="75" t="s">
        <v>198</v>
      </c>
      <c r="C74" s="72">
        <v>1214646.9</v>
      </c>
      <c r="D74" s="247">
        <f t="shared" si="9"/>
        <v>1214646.9</v>
      </c>
      <c r="E74" s="156">
        <f t="shared" si="6"/>
        <v>0</v>
      </c>
      <c r="F74" s="197"/>
      <c r="G74" s="198"/>
      <c r="H74" s="198"/>
    </row>
    <row r="75" spans="1:8" s="21" customFormat="1" ht="18.75">
      <c r="A75" s="10" t="s">
        <v>128</v>
      </c>
      <c r="B75" s="1" t="s">
        <v>51</v>
      </c>
      <c r="C75" s="72">
        <v>30291.2</v>
      </c>
      <c r="D75" s="247">
        <f t="shared" si="9"/>
        <v>30291.2</v>
      </c>
      <c r="E75" s="156">
        <f t="shared" si="6"/>
        <v>0</v>
      </c>
      <c r="F75" s="197"/>
      <c r="G75" s="198"/>
      <c r="H75" s="198"/>
    </row>
    <row r="76" spans="1:8" s="21" customFormat="1" ht="37.5">
      <c r="A76" s="10" t="s">
        <v>129</v>
      </c>
      <c r="B76" s="1" t="s">
        <v>52</v>
      </c>
      <c r="C76" s="72">
        <v>174776</v>
      </c>
      <c r="D76" s="247">
        <f t="shared" si="9"/>
        <v>174776</v>
      </c>
      <c r="E76" s="156">
        <f t="shared" si="6"/>
        <v>0</v>
      </c>
      <c r="F76" s="197"/>
      <c r="G76" s="198"/>
      <c r="H76" s="198"/>
    </row>
    <row r="77" spans="1:8" s="21" customFormat="1" ht="18.75">
      <c r="A77" s="8" t="s">
        <v>53</v>
      </c>
      <c r="B77" s="4" t="s">
        <v>54</v>
      </c>
      <c r="C77" s="230">
        <f aca="true" t="shared" si="11" ref="C77:H77">SUM(C78+C79+C81+C80)</f>
        <v>1106483.4</v>
      </c>
      <c r="D77" s="243">
        <f t="shared" si="9"/>
        <v>1106483.4</v>
      </c>
      <c r="E77" s="156">
        <f t="shared" si="6"/>
        <v>0</v>
      </c>
      <c r="F77" s="195">
        <f t="shared" si="11"/>
        <v>0</v>
      </c>
      <c r="G77" s="196">
        <f t="shared" si="11"/>
        <v>0</v>
      </c>
      <c r="H77" s="196">
        <f t="shared" si="11"/>
        <v>0</v>
      </c>
    </row>
    <row r="78" spans="1:8" s="21" customFormat="1" ht="18.75">
      <c r="A78" s="10" t="s">
        <v>90</v>
      </c>
      <c r="B78" s="2" t="s">
        <v>91</v>
      </c>
      <c r="C78" s="72">
        <v>378000</v>
      </c>
      <c r="D78" s="247">
        <f t="shared" si="9"/>
        <v>378000</v>
      </c>
      <c r="E78" s="156">
        <f t="shared" si="6"/>
        <v>0</v>
      </c>
      <c r="F78" s="197"/>
      <c r="G78" s="198"/>
      <c r="H78" s="198"/>
    </row>
    <row r="79" spans="1:8" s="21" customFormat="1" ht="18.75">
      <c r="A79" s="10" t="s">
        <v>55</v>
      </c>
      <c r="B79" s="2" t="s">
        <v>56</v>
      </c>
      <c r="C79" s="72">
        <v>38015</v>
      </c>
      <c r="D79" s="247">
        <f t="shared" si="9"/>
        <v>38015</v>
      </c>
      <c r="E79" s="156">
        <f t="shared" si="6"/>
        <v>0</v>
      </c>
      <c r="F79" s="197"/>
      <c r="G79" s="198"/>
      <c r="H79" s="198"/>
    </row>
    <row r="80" spans="1:8" s="21" customFormat="1" ht="18.75">
      <c r="A80" s="10" t="s">
        <v>130</v>
      </c>
      <c r="B80" s="2" t="s">
        <v>131</v>
      </c>
      <c r="C80" s="72">
        <v>476689.1</v>
      </c>
      <c r="D80" s="247">
        <f t="shared" si="9"/>
        <v>476689.1</v>
      </c>
      <c r="E80" s="156">
        <f t="shared" si="6"/>
        <v>0</v>
      </c>
      <c r="F80" s="197"/>
      <c r="G80" s="198"/>
      <c r="H80" s="198">
        <v>0</v>
      </c>
    </row>
    <row r="81" spans="1:8" s="21" customFormat="1" ht="37.5">
      <c r="A81" s="10" t="s">
        <v>132</v>
      </c>
      <c r="B81" s="1" t="s">
        <v>57</v>
      </c>
      <c r="C81" s="72">
        <v>213779.3</v>
      </c>
      <c r="D81" s="247">
        <f t="shared" si="9"/>
        <v>213779.3</v>
      </c>
      <c r="E81" s="156">
        <f t="shared" si="6"/>
        <v>0</v>
      </c>
      <c r="F81" s="197"/>
      <c r="G81" s="198"/>
      <c r="H81" s="198"/>
    </row>
    <row r="82" spans="1:8" s="21" customFormat="1" ht="18.75">
      <c r="A82" s="11" t="s">
        <v>58</v>
      </c>
      <c r="B82" s="4" t="s">
        <v>59</v>
      </c>
      <c r="C82" s="196">
        <f aca="true" t="shared" si="12" ref="C82:H82">C84+C83</f>
        <v>0</v>
      </c>
      <c r="D82" s="247">
        <f t="shared" si="9"/>
        <v>0</v>
      </c>
      <c r="E82" s="156">
        <f t="shared" si="6"/>
        <v>0</v>
      </c>
      <c r="F82" s="195">
        <f t="shared" si="12"/>
        <v>0</v>
      </c>
      <c r="G82" s="196">
        <f t="shared" si="12"/>
        <v>0</v>
      </c>
      <c r="H82" s="196">
        <f t="shared" si="12"/>
        <v>0</v>
      </c>
    </row>
    <row r="83" spans="1:8" s="21" customFormat="1" ht="37.5">
      <c r="A83" s="10" t="s">
        <v>133</v>
      </c>
      <c r="B83" s="6" t="s">
        <v>171</v>
      </c>
      <c r="C83" s="155"/>
      <c r="D83" s="247">
        <f t="shared" si="9"/>
        <v>0</v>
      </c>
      <c r="E83" s="156">
        <f t="shared" si="6"/>
        <v>0</v>
      </c>
      <c r="F83" s="197"/>
      <c r="G83" s="198"/>
      <c r="H83" s="198"/>
    </row>
    <row r="84" spans="1:8" s="21" customFormat="1" ht="37.5">
      <c r="A84" s="10" t="s">
        <v>134</v>
      </c>
      <c r="B84" s="6" t="s">
        <v>211</v>
      </c>
      <c r="C84" s="155"/>
      <c r="D84" s="247">
        <f t="shared" si="9"/>
        <v>0</v>
      </c>
      <c r="E84" s="156">
        <f t="shared" si="6"/>
        <v>0</v>
      </c>
      <c r="F84" s="197"/>
      <c r="G84" s="198"/>
      <c r="H84" s="198"/>
    </row>
    <row r="85" spans="1:8" s="21" customFormat="1" ht="18.75">
      <c r="A85" s="11" t="s">
        <v>60</v>
      </c>
      <c r="B85" s="4" t="s">
        <v>61</v>
      </c>
      <c r="C85" s="204">
        <f>SUM(C86:C89)</f>
        <v>5246275.24</v>
      </c>
      <c r="D85" s="243">
        <f t="shared" si="9"/>
        <v>5246275.24</v>
      </c>
      <c r="E85" s="156">
        <f t="shared" si="6"/>
        <v>0</v>
      </c>
      <c r="F85" s="204">
        <f>SUM(F86:F89)</f>
        <v>0</v>
      </c>
      <c r="G85" s="201">
        <f>SUM(G86:G89)</f>
        <v>0</v>
      </c>
      <c r="H85" s="201">
        <f>SUM(H86:H89)</f>
        <v>0</v>
      </c>
    </row>
    <row r="86" spans="1:8" s="21" customFormat="1" ht="18.75">
      <c r="A86" s="9" t="s">
        <v>88</v>
      </c>
      <c r="B86" s="1" t="s">
        <v>89</v>
      </c>
      <c r="C86" s="72">
        <v>1967902.2</v>
      </c>
      <c r="D86" s="247">
        <f t="shared" si="9"/>
        <v>1967902.2</v>
      </c>
      <c r="E86" s="156">
        <f t="shared" si="6"/>
        <v>0</v>
      </c>
      <c r="F86" s="279"/>
      <c r="G86" s="203"/>
      <c r="H86" s="203"/>
    </row>
    <row r="87" spans="1:8" s="21" customFormat="1" ht="18.75">
      <c r="A87" s="10" t="s">
        <v>62</v>
      </c>
      <c r="B87" s="2" t="s">
        <v>63</v>
      </c>
      <c r="C87" s="72">
        <v>3107281.76</v>
      </c>
      <c r="D87" s="247">
        <f t="shared" si="9"/>
        <v>3107281.76</v>
      </c>
      <c r="E87" s="156">
        <f t="shared" si="6"/>
        <v>0</v>
      </c>
      <c r="F87" s="279"/>
      <c r="G87" s="203"/>
      <c r="H87" s="203"/>
    </row>
    <row r="88" spans="1:8" s="21" customFormat="1" ht="37.5">
      <c r="A88" s="10" t="s">
        <v>64</v>
      </c>
      <c r="B88" s="1" t="s">
        <v>65</v>
      </c>
      <c r="C88" s="72">
        <v>127135.4</v>
      </c>
      <c r="D88" s="247">
        <f t="shared" si="9"/>
        <v>127135.4</v>
      </c>
      <c r="E88" s="156">
        <f t="shared" si="6"/>
        <v>0</v>
      </c>
      <c r="F88" s="202"/>
      <c r="G88" s="203"/>
      <c r="H88" s="203"/>
    </row>
    <row r="89" spans="1:8" s="21" customFormat="1" ht="18.75">
      <c r="A89" s="10" t="s">
        <v>66</v>
      </c>
      <c r="B89" s="5" t="s">
        <v>67</v>
      </c>
      <c r="C89" s="72">
        <v>43955.88</v>
      </c>
      <c r="D89" s="247">
        <f t="shared" si="9"/>
        <v>43955.88</v>
      </c>
      <c r="E89" s="156">
        <f t="shared" si="6"/>
        <v>0</v>
      </c>
      <c r="F89" s="202"/>
      <c r="G89" s="203"/>
      <c r="H89" s="203"/>
    </row>
    <row r="90" spans="1:8" s="21" customFormat="1" ht="37.5">
      <c r="A90" s="11" t="s">
        <v>68</v>
      </c>
      <c r="B90" s="4" t="s">
        <v>69</v>
      </c>
      <c r="C90" s="204">
        <f aca="true" t="shared" si="13" ref="C90:H90">SUM(C91)</f>
        <v>306215.6</v>
      </c>
      <c r="D90" s="283">
        <f t="shared" si="13"/>
        <v>306215.6</v>
      </c>
      <c r="E90" s="204">
        <f t="shared" si="13"/>
        <v>0</v>
      </c>
      <c r="F90" s="204">
        <f t="shared" si="13"/>
        <v>0</v>
      </c>
      <c r="G90" s="204">
        <f t="shared" si="13"/>
        <v>0</v>
      </c>
      <c r="H90" s="204">
        <f t="shared" si="13"/>
        <v>0</v>
      </c>
    </row>
    <row r="91" spans="1:8" s="21" customFormat="1" ht="18.75">
      <c r="A91" s="10" t="s">
        <v>70</v>
      </c>
      <c r="B91" s="1" t="s">
        <v>71</v>
      </c>
      <c r="C91" s="72">
        <v>306215.6</v>
      </c>
      <c r="D91" s="247">
        <f>C91+E91</f>
        <v>306215.6</v>
      </c>
      <c r="E91" s="156">
        <f t="shared" si="6"/>
        <v>0</v>
      </c>
      <c r="F91" s="197"/>
      <c r="G91" s="198"/>
      <c r="H91" s="198"/>
    </row>
    <row r="92" spans="1:8" s="21" customFormat="1" ht="18.75">
      <c r="A92" s="8" t="s">
        <v>73</v>
      </c>
      <c r="B92" s="3" t="s">
        <v>74</v>
      </c>
      <c r="C92" s="204">
        <f aca="true" t="shared" si="14" ref="C92:H92">SUM(C93:C96)</f>
        <v>377430.76</v>
      </c>
      <c r="D92" s="283">
        <f t="shared" si="14"/>
        <v>377430.76</v>
      </c>
      <c r="E92" s="204">
        <f t="shared" si="14"/>
        <v>0</v>
      </c>
      <c r="F92" s="204">
        <f t="shared" si="14"/>
        <v>0</v>
      </c>
      <c r="G92" s="204">
        <f t="shared" si="14"/>
        <v>0</v>
      </c>
      <c r="H92" s="204">
        <f t="shared" si="14"/>
        <v>0</v>
      </c>
    </row>
    <row r="93" spans="1:8" s="21" customFormat="1" ht="18.75">
      <c r="A93" s="10" t="s">
        <v>75</v>
      </c>
      <c r="B93" s="1" t="s">
        <v>76</v>
      </c>
      <c r="C93" s="72">
        <v>76217.19</v>
      </c>
      <c r="D93" s="247">
        <f aca="true" t="shared" si="15" ref="D93:D119">C93+E93</f>
        <v>76217.19</v>
      </c>
      <c r="E93" s="156">
        <f t="shared" si="6"/>
        <v>0</v>
      </c>
      <c r="F93" s="279"/>
      <c r="G93" s="198"/>
      <c r="H93" s="198"/>
    </row>
    <row r="94" spans="1:8" s="21" customFormat="1" ht="18.75">
      <c r="A94" s="10" t="s">
        <v>77</v>
      </c>
      <c r="B94" s="1" t="s">
        <v>78</v>
      </c>
      <c r="C94" s="72">
        <v>107455.8</v>
      </c>
      <c r="D94" s="247">
        <f t="shared" si="15"/>
        <v>107455.8</v>
      </c>
      <c r="E94" s="156">
        <f t="shared" si="6"/>
        <v>0</v>
      </c>
      <c r="F94" s="151"/>
      <c r="G94" s="198"/>
      <c r="H94" s="198"/>
    </row>
    <row r="95" spans="1:8" s="21" customFormat="1" ht="18.75">
      <c r="A95" s="10" t="s">
        <v>87</v>
      </c>
      <c r="B95" s="34" t="s">
        <v>136</v>
      </c>
      <c r="C95" s="72">
        <v>96043.16</v>
      </c>
      <c r="D95" s="247">
        <f t="shared" si="15"/>
        <v>96043.16</v>
      </c>
      <c r="E95" s="156">
        <f t="shared" si="6"/>
        <v>0</v>
      </c>
      <c r="F95" s="151"/>
      <c r="G95" s="198"/>
      <c r="H95" s="198"/>
    </row>
    <row r="96" spans="1:8" s="21" customFormat="1" ht="37.5">
      <c r="A96" s="10" t="s">
        <v>79</v>
      </c>
      <c r="B96" s="1" t="s">
        <v>80</v>
      </c>
      <c r="C96" s="72">
        <v>97714.61</v>
      </c>
      <c r="D96" s="247">
        <f t="shared" si="15"/>
        <v>97714.61</v>
      </c>
      <c r="E96" s="156">
        <f t="shared" si="6"/>
        <v>0</v>
      </c>
      <c r="F96" s="279"/>
      <c r="G96" s="198"/>
      <c r="H96" s="198"/>
    </row>
    <row r="97" spans="1:8" s="30" customFormat="1" ht="18.75">
      <c r="A97" s="8" t="s">
        <v>205</v>
      </c>
      <c r="B97" s="7" t="s">
        <v>135</v>
      </c>
      <c r="C97" s="204">
        <f>C98+C99+C100+C101</f>
        <v>59862.5</v>
      </c>
      <c r="D97" s="243">
        <f t="shared" si="15"/>
        <v>59862.5</v>
      </c>
      <c r="E97" s="156">
        <f t="shared" si="6"/>
        <v>0</v>
      </c>
      <c r="F97" s="195">
        <f>F98+F100</f>
        <v>0</v>
      </c>
      <c r="G97" s="195">
        <f>G98+G100</f>
        <v>0</v>
      </c>
      <c r="H97" s="195">
        <f>H98+H100</f>
        <v>0</v>
      </c>
    </row>
    <row r="98" spans="1:8" s="21" customFormat="1" ht="18.75">
      <c r="A98" s="10">
        <v>1101</v>
      </c>
      <c r="B98" s="113" t="s">
        <v>192</v>
      </c>
      <c r="C98" s="72">
        <v>8000</v>
      </c>
      <c r="D98" s="247">
        <f t="shared" si="15"/>
        <v>8000</v>
      </c>
      <c r="E98" s="156">
        <f t="shared" si="6"/>
        <v>0</v>
      </c>
      <c r="F98" s="156"/>
      <c r="G98" s="155"/>
      <c r="H98" s="155"/>
    </row>
    <row r="99" spans="1:8" s="21" customFormat="1" ht="18.75">
      <c r="A99" s="94" t="s">
        <v>215</v>
      </c>
      <c r="B99" s="130" t="s">
        <v>216</v>
      </c>
      <c r="C99" s="72">
        <v>6862.5</v>
      </c>
      <c r="D99" s="247">
        <f t="shared" si="15"/>
        <v>6862.5</v>
      </c>
      <c r="E99" s="156">
        <f t="shared" si="6"/>
        <v>0</v>
      </c>
      <c r="F99" s="151"/>
      <c r="G99" s="155"/>
      <c r="H99" s="155"/>
    </row>
    <row r="100" spans="1:8" s="21" customFormat="1" ht="18.75">
      <c r="A100" s="94" t="s">
        <v>181</v>
      </c>
      <c r="B100" s="117" t="s">
        <v>183</v>
      </c>
      <c r="C100" s="72">
        <v>42000</v>
      </c>
      <c r="D100" s="247">
        <f t="shared" si="15"/>
        <v>42000</v>
      </c>
      <c r="E100" s="156">
        <f t="shared" si="6"/>
        <v>0</v>
      </c>
      <c r="F100" s="151"/>
      <c r="G100" s="155"/>
      <c r="H100" s="155"/>
    </row>
    <row r="101" spans="1:8" s="21" customFormat="1" ht="37.5">
      <c r="A101" s="94" t="s">
        <v>217</v>
      </c>
      <c r="B101" s="117" t="s">
        <v>218</v>
      </c>
      <c r="C101" s="72">
        <v>3000</v>
      </c>
      <c r="D101" s="247">
        <f t="shared" si="15"/>
        <v>3000</v>
      </c>
      <c r="E101" s="156">
        <f t="shared" si="6"/>
        <v>0</v>
      </c>
      <c r="F101" s="151"/>
      <c r="G101" s="155"/>
      <c r="H101" s="155"/>
    </row>
    <row r="102" spans="1:8" s="30" customFormat="1" ht="18.75">
      <c r="A102" s="8" t="s">
        <v>193</v>
      </c>
      <c r="B102" s="7" t="s">
        <v>184</v>
      </c>
      <c r="C102" s="204">
        <f>C104+C103</f>
        <v>37774</v>
      </c>
      <c r="D102" s="243">
        <f t="shared" si="15"/>
        <v>37774</v>
      </c>
      <c r="E102" s="156">
        <f t="shared" si="6"/>
        <v>0</v>
      </c>
      <c r="F102" s="204">
        <f>F104+F103</f>
        <v>0</v>
      </c>
      <c r="G102" s="204">
        <f>G104+G103</f>
        <v>0</v>
      </c>
      <c r="H102" s="204">
        <f>H104+H103</f>
        <v>0</v>
      </c>
    </row>
    <row r="103" spans="1:8" s="30" customFormat="1" ht="18.75">
      <c r="A103" s="94" t="s">
        <v>186</v>
      </c>
      <c r="B103" s="27" t="s">
        <v>72</v>
      </c>
      <c r="C103" s="82">
        <v>3326</v>
      </c>
      <c r="D103" s="247">
        <f t="shared" si="15"/>
        <v>3326</v>
      </c>
      <c r="E103" s="156">
        <f t="shared" si="6"/>
        <v>0</v>
      </c>
      <c r="F103" s="195"/>
      <c r="G103" s="196"/>
      <c r="H103" s="196"/>
    </row>
    <row r="104" spans="1:8" s="21" customFormat="1" ht="37.5">
      <c r="A104" s="10" t="s">
        <v>185</v>
      </c>
      <c r="B104" s="6" t="s">
        <v>187</v>
      </c>
      <c r="C104" s="99">
        <v>34448</v>
      </c>
      <c r="D104" s="247">
        <f t="shared" si="15"/>
        <v>34448</v>
      </c>
      <c r="E104" s="156">
        <f t="shared" si="6"/>
        <v>0</v>
      </c>
      <c r="F104" s="156"/>
      <c r="G104" s="155"/>
      <c r="H104" s="155"/>
    </row>
    <row r="105" spans="1:8" s="30" customFormat="1" ht="37.5">
      <c r="A105" s="95" t="s">
        <v>188</v>
      </c>
      <c r="B105" s="31" t="s">
        <v>34</v>
      </c>
      <c r="C105" s="133">
        <f>C106</f>
        <v>440285.1</v>
      </c>
      <c r="D105" s="243">
        <f t="shared" si="15"/>
        <v>440285.1</v>
      </c>
      <c r="E105" s="156">
        <f t="shared" si="6"/>
        <v>0</v>
      </c>
      <c r="F105" s="190">
        <f>F106</f>
        <v>0</v>
      </c>
      <c r="G105" s="190">
        <f>G106</f>
        <v>0</v>
      </c>
      <c r="H105" s="190">
        <f>H106</f>
        <v>0</v>
      </c>
    </row>
    <row r="106" spans="1:8" s="21" customFormat="1" ht="37.5">
      <c r="A106" s="10" t="s">
        <v>189</v>
      </c>
      <c r="B106" s="6" t="s">
        <v>190</v>
      </c>
      <c r="C106" s="99">
        <v>440285.1</v>
      </c>
      <c r="D106" s="247">
        <f t="shared" si="15"/>
        <v>440285.1</v>
      </c>
      <c r="E106" s="156">
        <f t="shared" si="6"/>
        <v>0</v>
      </c>
      <c r="F106" s="156"/>
      <c r="G106" s="155"/>
      <c r="H106" s="155"/>
    </row>
    <row r="107" spans="1:27" s="41" customFormat="1" ht="18.75">
      <c r="A107" s="249"/>
      <c r="B107" s="42" t="s">
        <v>81</v>
      </c>
      <c r="C107" s="204">
        <f>SUM(C57+C65+C67+C70+C77+C82+C85+C90+C92+C97+C102+C105)</f>
        <v>11046388.6</v>
      </c>
      <c r="D107" s="243">
        <f t="shared" si="15"/>
        <v>11046388.6</v>
      </c>
      <c r="E107" s="190">
        <f aca="true" t="shared" si="16" ref="E107:E119">SUM(F107:H107)</f>
        <v>0</v>
      </c>
      <c r="F107" s="204">
        <f>SUM(F57+F65+F67+F70+F77+F82+F85+F90+F92+F97+F102+F105)</f>
        <v>0</v>
      </c>
      <c r="G107" s="204">
        <f>SUM(G57+G65+G67+G70+G77+G82+G85+G90+G92+G97+G102+G105)</f>
        <v>0</v>
      </c>
      <c r="H107" s="204">
        <f>SUM(H57+H65+H67+H70+H77+H82+H85+H90+H92+H97+H102+H105)</f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8" s="21" customFormat="1" ht="38.25">
      <c r="A108" s="10"/>
      <c r="B108" s="1" t="s">
        <v>108</v>
      </c>
      <c r="C108" s="236">
        <f>C55-C107</f>
        <v>0</v>
      </c>
      <c r="D108" s="243">
        <f t="shared" si="15"/>
        <v>0</v>
      </c>
      <c r="E108" s="156">
        <f t="shared" si="16"/>
        <v>0</v>
      </c>
      <c r="F108" s="205"/>
      <c r="G108" s="206"/>
      <c r="H108" s="206"/>
    </row>
    <row r="109" spans="1:8" s="21" customFormat="1" ht="56.25">
      <c r="A109" s="35" t="s">
        <v>107</v>
      </c>
      <c r="B109" s="36" t="s">
        <v>126</v>
      </c>
      <c r="C109" s="232"/>
      <c r="D109" s="247">
        <f t="shared" si="15"/>
        <v>0</v>
      </c>
      <c r="E109" s="156">
        <f t="shared" si="16"/>
        <v>0</v>
      </c>
      <c r="F109" s="205"/>
      <c r="G109" s="206"/>
      <c r="H109" s="206"/>
    </row>
    <row r="110" spans="1:8" s="21" customFormat="1" ht="56.25">
      <c r="A110" s="96" t="s">
        <v>157</v>
      </c>
      <c r="B110" s="97" t="s">
        <v>127</v>
      </c>
      <c r="C110" s="233">
        <f aca="true" t="shared" si="17" ref="C110:H110">C111-C112</f>
        <v>0</v>
      </c>
      <c r="D110" s="247">
        <f t="shared" si="15"/>
        <v>0</v>
      </c>
      <c r="E110" s="156">
        <f t="shared" si="16"/>
        <v>0</v>
      </c>
      <c r="F110" s="207">
        <f t="shared" si="17"/>
        <v>0</v>
      </c>
      <c r="G110" s="208">
        <f t="shared" si="17"/>
        <v>0</v>
      </c>
      <c r="H110" s="208">
        <f t="shared" si="17"/>
        <v>0</v>
      </c>
    </row>
    <row r="111" spans="1:8" s="21" customFormat="1" ht="56.25">
      <c r="A111" s="37" t="s">
        <v>158</v>
      </c>
      <c r="B111" s="38" t="s">
        <v>127</v>
      </c>
      <c r="C111" s="75">
        <v>4877895.34</v>
      </c>
      <c r="D111" s="247">
        <f t="shared" si="15"/>
        <v>4877895.34</v>
      </c>
      <c r="E111" s="156">
        <f t="shared" si="16"/>
        <v>0</v>
      </c>
      <c r="F111" s="209"/>
      <c r="G111" s="210"/>
      <c r="H111" s="210"/>
    </row>
    <row r="112" spans="1:8" s="21" customFormat="1" ht="56.25">
      <c r="A112" s="37" t="s">
        <v>159</v>
      </c>
      <c r="B112" s="38" t="s">
        <v>160</v>
      </c>
      <c r="C112" s="75">
        <v>4877895.34</v>
      </c>
      <c r="D112" s="247">
        <f t="shared" si="15"/>
        <v>4877895.34</v>
      </c>
      <c r="E112" s="156">
        <f t="shared" si="16"/>
        <v>0</v>
      </c>
      <c r="F112" s="209"/>
      <c r="G112" s="210"/>
      <c r="H112" s="210"/>
    </row>
    <row r="113" spans="1:8" s="21" customFormat="1" ht="56.25">
      <c r="A113" s="96" t="s">
        <v>165</v>
      </c>
      <c r="B113" s="97" t="s">
        <v>194</v>
      </c>
      <c r="C113" s="235">
        <f>C114-C115</f>
        <v>0</v>
      </c>
      <c r="D113" s="247">
        <f t="shared" si="15"/>
        <v>0</v>
      </c>
      <c r="E113" s="156">
        <f t="shared" si="16"/>
        <v>0</v>
      </c>
      <c r="F113" s="211"/>
      <c r="G113" s="211"/>
      <c r="H113" s="211"/>
    </row>
    <row r="114" spans="1:8" s="21" customFormat="1" ht="37.5">
      <c r="A114" s="37" t="s">
        <v>161</v>
      </c>
      <c r="B114" s="38" t="s">
        <v>162</v>
      </c>
      <c r="C114" s="234"/>
      <c r="D114" s="247">
        <f t="shared" si="15"/>
        <v>0</v>
      </c>
      <c r="E114" s="156">
        <f t="shared" si="16"/>
        <v>0</v>
      </c>
      <c r="F114" s="209"/>
      <c r="G114" s="210"/>
      <c r="H114" s="210"/>
    </row>
    <row r="115" spans="1:8" s="21" customFormat="1" ht="56.25">
      <c r="A115" s="37" t="s">
        <v>163</v>
      </c>
      <c r="B115" s="38" t="s">
        <v>164</v>
      </c>
      <c r="C115" s="234"/>
      <c r="D115" s="247">
        <f t="shared" si="15"/>
        <v>0</v>
      </c>
      <c r="E115" s="156">
        <f t="shared" si="16"/>
        <v>0</v>
      </c>
      <c r="F115" s="209"/>
      <c r="G115" s="210"/>
      <c r="H115" s="210"/>
    </row>
    <row r="116" spans="1:8" s="21" customFormat="1" ht="18.75">
      <c r="A116" s="96" t="s">
        <v>166</v>
      </c>
      <c r="B116" s="97" t="s">
        <v>167</v>
      </c>
      <c r="C116" s="235">
        <f>C117+C118</f>
        <v>0</v>
      </c>
      <c r="D116" s="247">
        <f t="shared" si="15"/>
        <v>0</v>
      </c>
      <c r="E116" s="156">
        <f t="shared" si="16"/>
        <v>0</v>
      </c>
      <c r="F116" s="209"/>
      <c r="G116" s="210"/>
      <c r="H116" s="210"/>
    </row>
    <row r="117" spans="1:8" s="21" customFormat="1" ht="150">
      <c r="A117" s="37" t="s">
        <v>176</v>
      </c>
      <c r="B117" s="38" t="s">
        <v>195</v>
      </c>
      <c r="C117" s="234"/>
      <c r="D117" s="247">
        <f t="shared" si="15"/>
        <v>0</v>
      </c>
      <c r="E117" s="156">
        <f t="shared" si="16"/>
        <v>0</v>
      </c>
      <c r="F117" s="209"/>
      <c r="G117" s="210">
        <v>0</v>
      </c>
      <c r="H117" s="210"/>
    </row>
    <row r="118" spans="1:8" s="21" customFormat="1" ht="150">
      <c r="A118" s="37" t="s">
        <v>176</v>
      </c>
      <c r="B118" s="38" t="s">
        <v>196</v>
      </c>
      <c r="C118" s="234"/>
      <c r="D118" s="247">
        <f t="shared" si="15"/>
        <v>0</v>
      </c>
      <c r="E118" s="156">
        <f t="shared" si="16"/>
        <v>0</v>
      </c>
      <c r="F118" s="209"/>
      <c r="G118" s="210">
        <v>0</v>
      </c>
      <c r="H118" s="210"/>
    </row>
    <row r="119" spans="1:8" s="21" customFormat="1" ht="19.5">
      <c r="A119" s="329" t="s">
        <v>82</v>
      </c>
      <c r="B119" s="329"/>
      <c r="C119" s="236">
        <f>(C110+C116)+C113</f>
        <v>0</v>
      </c>
      <c r="D119" s="247">
        <f t="shared" si="15"/>
        <v>0</v>
      </c>
      <c r="E119" s="156">
        <f t="shared" si="16"/>
        <v>0</v>
      </c>
      <c r="F119" s="212"/>
      <c r="G119" s="212"/>
      <c r="H119" s="212"/>
    </row>
    <row r="120" spans="3:8" s="21" customFormat="1" ht="18.75">
      <c r="C120" s="237"/>
      <c r="D120" s="213"/>
      <c r="E120" s="213"/>
      <c r="F120" s="213"/>
      <c r="G120" s="214"/>
      <c r="H120" s="214"/>
    </row>
    <row r="121" spans="2:8" s="21" customFormat="1" ht="18.75">
      <c r="B121" s="21" t="s">
        <v>1</v>
      </c>
      <c r="C121" s="237"/>
      <c r="D121" s="213"/>
      <c r="E121" s="213"/>
      <c r="F121" s="213"/>
      <c r="G121" s="214"/>
      <c r="H121" s="214"/>
    </row>
    <row r="122" spans="2:8" s="21" customFormat="1" ht="18.75">
      <c r="B122" s="21" t="s">
        <v>2</v>
      </c>
      <c r="C122" s="237"/>
      <c r="D122" s="213"/>
      <c r="E122" s="213"/>
      <c r="F122" s="213"/>
      <c r="G122" s="214"/>
      <c r="H122" s="214"/>
    </row>
    <row r="123" spans="1:8" s="21" customFormat="1" ht="18.75">
      <c r="A123" s="39"/>
      <c r="B123" s="40"/>
      <c r="C123" s="238"/>
      <c r="D123" s="215"/>
      <c r="E123" s="215"/>
      <c r="F123" s="215"/>
      <c r="G123" s="216"/>
      <c r="H123" s="216"/>
    </row>
    <row r="124" spans="1:8" s="21" customFormat="1" ht="18.75">
      <c r="A124" s="39"/>
      <c r="B124" s="26" t="s">
        <v>5</v>
      </c>
      <c r="C124" s="239"/>
      <c r="D124" s="217"/>
      <c r="E124" s="217"/>
      <c r="F124" s="215"/>
      <c r="G124" s="216"/>
      <c r="H124" s="216"/>
    </row>
    <row r="125" spans="3:8" s="21" customFormat="1" ht="18.75">
      <c r="C125" s="239"/>
      <c r="D125" s="217"/>
      <c r="E125" s="217"/>
      <c r="F125" s="213"/>
      <c r="G125" s="214"/>
      <c r="H125" s="214"/>
    </row>
    <row r="126" spans="2:8" s="21" customFormat="1" ht="18.75">
      <c r="B126" s="21" t="s">
        <v>3</v>
      </c>
      <c r="C126" s="239"/>
      <c r="D126" s="217"/>
      <c r="E126" s="217"/>
      <c r="F126" s="213"/>
      <c r="G126" s="214"/>
      <c r="H126" s="214"/>
    </row>
    <row r="127" spans="1:8" s="21" customFormat="1" ht="18.75">
      <c r="A127" s="39"/>
      <c r="B127" s="21" t="s">
        <v>4</v>
      </c>
      <c r="C127" s="239"/>
      <c r="D127" s="217"/>
      <c r="E127" s="217"/>
      <c r="F127" s="213"/>
      <c r="G127" s="214"/>
      <c r="H127" s="214"/>
    </row>
    <row r="128" spans="3:8" s="21" customFormat="1" ht="18.75">
      <c r="C128" s="237"/>
      <c r="D128" s="213"/>
      <c r="E128" s="213"/>
      <c r="F128" s="213"/>
      <c r="G128" s="214"/>
      <c r="H128" s="214"/>
    </row>
    <row r="129" spans="3:8" s="21" customFormat="1" ht="18.75">
      <c r="C129" s="237" t="s">
        <v>6</v>
      </c>
      <c r="D129" s="213"/>
      <c r="E129" s="213"/>
      <c r="F129" s="213"/>
      <c r="G129" s="214"/>
      <c r="H129" s="214"/>
    </row>
    <row r="130" spans="3:8" s="21" customFormat="1" ht="18.75">
      <c r="C130" s="237"/>
      <c r="D130" s="213"/>
      <c r="E130" s="213"/>
      <c r="F130" s="213"/>
      <c r="G130" s="214"/>
      <c r="H130" s="214"/>
    </row>
    <row r="131" spans="3:8" s="21" customFormat="1" ht="18.75">
      <c r="C131" s="237"/>
      <c r="D131" s="213"/>
      <c r="E131" s="213"/>
      <c r="F131" s="213"/>
      <c r="G131" s="214"/>
      <c r="H131" s="214"/>
    </row>
    <row r="132" spans="3:8" s="21" customFormat="1" ht="18.75">
      <c r="C132" s="237"/>
      <c r="D132" s="213"/>
      <c r="E132" s="213"/>
      <c r="F132" s="213"/>
      <c r="G132" s="214"/>
      <c r="H132" s="214"/>
    </row>
    <row r="133" spans="3:8" s="21" customFormat="1" ht="18.75">
      <c r="C133" s="237"/>
      <c r="D133" s="213"/>
      <c r="E133" s="213"/>
      <c r="F133" s="213"/>
      <c r="G133" s="214"/>
      <c r="H133" s="214"/>
    </row>
    <row r="134" spans="3:8" s="21" customFormat="1" ht="18.75">
      <c r="C134" s="237"/>
      <c r="D134" s="213"/>
      <c r="E134" s="213"/>
      <c r="F134" s="213"/>
      <c r="G134" s="214"/>
      <c r="H134" s="214"/>
    </row>
    <row r="135" spans="3:8" s="21" customFormat="1" ht="18.75">
      <c r="C135" s="237"/>
      <c r="D135" s="213"/>
      <c r="E135" s="213"/>
      <c r="F135" s="213"/>
      <c r="G135" s="214"/>
      <c r="H135" s="214"/>
    </row>
    <row r="136" spans="3:8" s="21" customFormat="1" ht="18.75">
      <c r="C136" s="237"/>
      <c r="D136" s="213"/>
      <c r="E136" s="213"/>
      <c r="F136" s="213"/>
      <c r="G136" s="214"/>
      <c r="H136" s="214"/>
    </row>
    <row r="137" spans="3:8" s="21" customFormat="1" ht="18.75">
      <c r="C137" s="237"/>
      <c r="D137" s="213"/>
      <c r="E137" s="213"/>
      <c r="F137" s="213"/>
      <c r="G137" s="214"/>
      <c r="H137" s="214"/>
    </row>
    <row r="138" spans="3:8" s="21" customFormat="1" ht="18.75">
      <c r="C138" s="237"/>
      <c r="D138" s="213"/>
      <c r="E138" s="47"/>
      <c r="F138" s="47"/>
      <c r="G138" s="13"/>
      <c r="H138" s="13"/>
    </row>
    <row r="139" spans="3:8" s="21" customFormat="1" ht="18.75">
      <c r="C139" s="237"/>
      <c r="D139" s="213"/>
      <c r="E139" s="47"/>
      <c r="F139" s="47"/>
      <c r="G139" s="13"/>
      <c r="H139" s="13"/>
    </row>
    <row r="140" spans="3:8" s="21" customFormat="1" ht="18.75">
      <c r="C140" s="237"/>
      <c r="D140" s="213"/>
      <c r="E140" s="47"/>
      <c r="F140" s="47"/>
      <c r="G140" s="13"/>
      <c r="H140" s="13"/>
    </row>
    <row r="141" spans="3:8" s="21" customFormat="1" ht="18.75">
      <c r="C141" s="237"/>
      <c r="D141" s="213"/>
      <c r="E141" s="47"/>
      <c r="F141" s="47"/>
      <c r="G141" s="13"/>
      <c r="H141" s="13"/>
    </row>
    <row r="142" spans="3:8" s="21" customFormat="1" ht="18.75">
      <c r="C142" s="237"/>
      <c r="D142" s="213"/>
      <c r="E142" s="47"/>
      <c r="F142" s="47"/>
      <c r="G142" s="13"/>
      <c r="H142" s="13"/>
    </row>
    <row r="143" spans="3:8" s="21" customFormat="1" ht="18.75">
      <c r="C143" s="237"/>
      <c r="D143" s="213"/>
      <c r="E143" s="47"/>
      <c r="F143" s="47"/>
      <c r="G143" s="13"/>
      <c r="H143" s="13"/>
    </row>
    <row r="144" spans="3:8" s="21" customFormat="1" ht="18.75">
      <c r="C144" s="237"/>
      <c r="D144" s="213"/>
      <c r="E144" s="47"/>
      <c r="F144" s="47"/>
      <c r="G144" s="13"/>
      <c r="H144" s="13"/>
    </row>
    <row r="145" spans="3:8" s="21" customFormat="1" ht="18.75">
      <c r="C145" s="237"/>
      <c r="D145" s="213"/>
      <c r="E145" s="47"/>
      <c r="F145" s="47"/>
      <c r="G145" s="13"/>
      <c r="H145" s="13"/>
    </row>
    <row r="146" spans="3:8" s="21" customFormat="1" ht="18.75">
      <c r="C146" s="237"/>
      <c r="D146" s="213"/>
      <c r="E146" s="47"/>
      <c r="F146" s="47"/>
      <c r="G146" s="13"/>
      <c r="H146" s="13"/>
    </row>
    <row r="147" spans="3:8" s="21" customFormat="1" ht="18.75">
      <c r="C147" s="237"/>
      <c r="D147" s="213"/>
      <c r="E147" s="47"/>
      <c r="F147" s="47"/>
      <c r="G147" s="13"/>
      <c r="H147" s="13"/>
    </row>
    <row r="148" spans="3:8" s="21" customFormat="1" ht="18.75">
      <c r="C148" s="237"/>
      <c r="D148" s="213"/>
      <c r="E148" s="47"/>
      <c r="F148" s="47"/>
      <c r="G148" s="13"/>
      <c r="H148" s="13"/>
    </row>
    <row r="149" spans="3:8" s="21" customFormat="1" ht="18.75">
      <c r="C149" s="237"/>
      <c r="D149" s="213"/>
      <c r="E149" s="47"/>
      <c r="F149" s="47"/>
      <c r="G149" s="13"/>
      <c r="H149" s="13"/>
    </row>
    <row r="150" spans="3:8" s="21" customFormat="1" ht="18.75">
      <c r="C150" s="237"/>
      <c r="D150" s="213"/>
      <c r="E150" s="47"/>
      <c r="F150" s="47"/>
      <c r="G150" s="13"/>
      <c r="H150" s="13"/>
    </row>
    <row r="151" spans="3:8" s="21" customFormat="1" ht="18.75">
      <c r="C151" s="237"/>
      <c r="D151" s="213"/>
      <c r="E151" s="47"/>
      <c r="F151" s="47"/>
      <c r="G151" s="13"/>
      <c r="H151" s="13"/>
    </row>
    <row r="152" spans="3:8" s="21" customFormat="1" ht="18.75">
      <c r="C152" s="237"/>
      <c r="D152" s="213"/>
      <c r="E152" s="47"/>
      <c r="F152" s="47"/>
      <c r="G152" s="13"/>
      <c r="H152" s="13"/>
    </row>
    <row r="153" spans="3:8" s="21" customFormat="1" ht="18.75">
      <c r="C153" s="237"/>
      <c r="D153" s="213"/>
      <c r="E153" s="47"/>
      <c r="F153" s="47"/>
      <c r="G153" s="13"/>
      <c r="H153" s="13"/>
    </row>
    <row r="154" spans="3:8" s="21" customFormat="1" ht="18.75">
      <c r="C154" s="237"/>
      <c r="D154" s="213"/>
      <c r="E154" s="47"/>
      <c r="F154" s="47"/>
      <c r="G154" s="13"/>
      <c r="H154" s="13"/>
    </row>
    <row r="155" spans="3:8" s="21" customFormat="1" ht="18.75">
      <c r="C155" s="237"/>
      <c r="D155" s="213"/>
      <c r="E155" s="47"/>
      <c r="F155" s="47"/>
      <c r="G155" s="13"/>
      <c r="H155" s="13"/>
    </row>
    <row r="156" spans="3:8" s="21" customFormat="1" ht="18.75">
      <c r="C156" s="237"/>
      <c r="D156" s="213"/>
      <c r="E156" s="47"/>
      <c r="F156" s="47"/>
      <c r="G156" s="13"/>
      <c r="H156" s="13"/>
    </row>
    <row r="157" spans="3:8" s="21" customFormat="1" ht="18.75">
      <c r="C157" s="237"/>
      <c r="D157" s="213"/>
      <c r="E157" s="47"/>
      <c r="F157" s="47"/>
      <c r="G157" s="13"/>
      <c r="H157" s="13"/>
    </row>
    <row r="158" spans="3:8" s="21" customFormat="1" ht="18.75">
      <c r="C158" s="237"/>
      <c r="D158" s="213"/>
      <c r="E158" s="47"/>
      <c r="F158" s="47"/>
      <c r="G158" s="13"/>
      <c r="H158" s="13"/>
    </row>
    <row r="159" spans="3:8" s="21" customFormat="1" ht="18.75">
      <c r="C159" s="237"/>
      <c r="D159" s="213"/>
      <c r="E159" s="47"/>
      <c r="F159" s="47"/>
      <c r="G159" s="13"/>
      <c r="H159" s="13"/>
    </row>
    <row r="160" spans="3:8" s="21" customFormat="1" ht="18.75">
      <c r="C160" s="237"/>
      <c r="D160" s="213"/>
      <c r="E160" s="47"/>
      <c r="F160" s="47"/>
      <c r="G160" s="13"/>
      <c r="H160" s="13"/>
    </row>
    <row r="161" spans="3:8" s="21" customFormat="1" ht="18.75">
      <c r="C161" s="237"/>
      <c r="D161" s="213"/>
      <c r="E161" s="47"/>
      <c r="F161" s="47"/>
      <c r="G161" s="13"/>
      <c r="H161" s="13"/>
    </row>
    <row r="162" spans="3:8" s="21" customFormat="1" ht="18.75">
      <c r="C162" s="237"/>
      <c r="D162" s="213"/>
      <c r="E162" s="47"/>
      <c r="F162" s="47"/>
      <c r="G162" s="13"/>
      <c r="H162" s="13"/>
    </row>
    <row r="163" spans="3:8" s="21" customFormat="1" ht="18.75">
      <c r="C163" s="237"/>
      <c r="D163" s="213"/>
      <c r="E163" s="47"/>
      <c r="F163" s="47"/>
      <c r="G163" s="13"/>
      <c r="H163" s="13"/>
    </row>
    <row r="164" spans="3:8" s="21" customFormat="1" ht="18.75">
      <c r="C164" s="237"/>
      <c r="D164" s="213"/>
      <c r="E164" s="47"/>
      <c r="F164" s="47"/>
      <c r="G164" s="13"/>
      <c r="H164" s="13"/>
    </row>
    <row r="165" spans="3:8" s="21" customFormat="1" ht="18.75">
      <c r="C165" s="237"/>
      <c r="D165" s="213"/>
      <c r="E165" s="47"/>
      <c r="F165" s="47"/>
      <c r="G165" s="13"/>
      <c r="H165" s="13"/>
    </row>
    <row r="166" spans="3:8" s="21" customFormat="1" ht="18.75">
      <c r="C166" s="237"/>
      <c r="D166" s="213"/>
      <c r="E166" s="47"/>
      <c r="F166" s="47"/>
      <c r="G166" s="13"/>
      <c r="H166" s="13"/>
    </row>
    <row r="167" spans="3:8" s="21" customFormat="1" ht="18.75">
      <c r="C167" s="214"/>
      <c r="D167" s="213"/>
      <c r="E167" s="47"/>
      <c r="F167" s="47"/>
      <c r="G167" s="13"/>
      <c r="H167" s="13"/>
    </row>
    <row r="168" spans="3:8" s="21" customFormat="1" ht="18.75">
      <c r="C168" s="214"/>
      <c r="D168" s="213"/>
      <c r="E168" s="47"/>
      <c r="F168" s="47"/>
      <c r="G168" s="13"/>
      <c r="H168" s="13"/>
    </row>
    <row r="169" spans="3:8" s="21" customFormat="1" ht="18.75">
      <c r="C169" s="214"/>
      <c r="D169" s="213"/>
      <c r="E169" s="47"/>
      <c r="F169" s="47"/>
      <c r="G169" s="13"/>
      <c r="H169" s="13"/>
    </row>
    <row r="170" spans="3:8" s="21" customFormat="1" ht="18.75">
      <c r="C170" s="214"/>
      <c r="D170" s="213"/>
      <c r="E170" s="47"/>
      <c r="F170" s="47"/>
      <c r="G170" s="13"/>
      <c r="H170" s="13"/>
    </row>
    <row r="171" spans="3:8" s="21" customFormat="1" ht="18.75">
      <c r="C171" s="214"/>
      <c r="D171" s="213"/>
      <c r="E171" s="47"/>
      <c r="F171" s="47"/>
      <c r="G171" s="13"/>
      <c r="H171" s="13"/>
    </row>
    <row r="172" spans="3:8" s="21" customFormat="1" ht="18.75">
      <c r="C172" s="214"/>
      <c r="D172" s="213"/>
      <c r="E172" s="47"/>
      <c r="F172" s="47"/>
      <c r="G172" s="13"/>
      <c r="H172" s="13"/>
    </row>
    <row r="173" spans="3:8" s="21" customFormat="1" ht="18.75">
      <c r="C173" s="214"/>
      <c r="D173" s="213"/>
      <c r="E173" s="47"/>
      <c r="F173" s="47"/>
      <c r="G173" s="13"/>
      <c r="H173" s="13"/>
    </row>
    <row r="174" spans="3:8" s="21" customFormat="1" ht="18.75">
      <c r="C174" s="214"/>
      <c r="D174" s="213"/>
      <c r="E174" s="47"/>
      <c r="F174" s="47"/>
      <c r="G174" s="13"/>
      <c r="H174" s="13"/>
    </row>
    <row r="175" spans="3:8" s="21" customFormat="1" ht="18.75">
      <c r="C175" s="214"/>
      <c r="D175" s="213"/>
      <c r="E175" s="47"/>
      <c r="F175" s="47"/>
      <c r="G175" s="13"/>
      <c r="H175" s="13"/>
    </row>
    <row r="176" spans="3:8" s="21" customFormat="1" ht="18.75">
      <c r="C176" s="214"/>
      <c r="D176" s="213"/>
      <c r="E176" s="47"/>
      <c r="F176" s="47"/>
      <c r="G176" s="13"/>
      <c r="H176" s="13"/>
    </row>
    <row r="177" spans="3:8" s="21" customFormat="1" ht="18.75">
      <c r="C177" s="214"/>
      <c r="D177" s="213"/>
      <c r="E177" s="47"/>
      <c r="F177" s="47"/>
      <c r="G177" s="13"/>
      <c r="H177" s="13"/>
    </row>
    <row r="178" spans="3:8" s="21" customFormat="1" ht="18.75">
      <c r="C178" s="214"/>
      <c r="D178" s="213"/>
      <c r="E178" s="47"/>
      <c r="F178" s="47"/>
      <c r="G178" s="13"/>
      <c r="H178" s="13"/>
    </row>
    <row r="179" spans="3:8" s="21" customFormat="1" ht="18.75">
      <c r="C179" s="214"/>
      <c r="D179" s="213"/>
      <c r="E179" s="47"/>
      <c r="F179" s="47"/>
      <c r="G179" s="13"/>
      <c r="H179" s="13"/>
    </row>
    <row r="180" spans="3:8" s="21" customFormat="1" ht="18.75">
      <c r="C180" s="214"/>
      <c r="D180" s="213"/>
      <c r="E180" s="47"/>
      <c r="F180" s="47"/>
      <c r="G180" s="13"/>
      <c r="H180" s="13"/>
    </row>
    <row r="181" spans="3:8" s="21" customFormat="1" ht="18.75">
      <c r="C181" s="214"/>
      <c r="D181" s="213"/>
      <c r="E181" s="47"/>
      <c r="F181" s="47"/>
      <c r="G181" s="13"/>
      <c r="H181" s="13"/>
    </row>
    <row r="182" spans="3:8" s="21" customFormat="1" ht="18.75">
      <c r="C182" s="214"/>
      <c r="D182" s="213"/>
      <c r="E182" s="47"/>
      <c r="F182" s="47"/>
      <c r="G182" s="13"/>
      <c r="H182" s="13"/>
    </row>
    <row r="183" spans="3:8" s="21" customFormat="1" ht="18.75">
      <c r="C183" s="214"/>
      <c r="D183" s="213"/>
      <c r="E183" s="47"/>
      <c r="F183" s="47"/>
      <c r="G183" s="13"/>
      <c r="H183" s="13"/>
    </row>
    <row r="184" spans="3:8" s="21" customFormat="1" ht="18.75">
      <c r="C184" s="214"/>
      <c r="D184" s="213"/>
      <c r="E184" s="47"/>
      <c r="F184" s="47"/>
      <c r="G184" s="13"/>
      <c r="H184" s="13"/>
    </row>
    <row r="185" spans="3:8" s="21" customFormat="1" ht="18.75">
      <c r="C185" s="214"/>
      <c r="D185" s="213"/>
      <c r="E185" s="47"/>
      <c r="F185" s="47"/>
      <c r="G185" s="13"/>
      <c r="H185" s="13"/>
    </row>
    <row r="186" spans="3:8" s="21" customFormat="1" ht="18.75">
      <c r="C186" s="214"/>
      <c r="D186" s="213"/>
      <c r="E186" s="47"/>
      <c r="F186" s="47"/>
      <c r="G186" s="13"/>
      <c r="H186" s="13"/>
    </row>
    <row r="187" spans="3:8" s="21" customFormat="1" ht="18.75">
      <c r="C187" s="214"/>
      <c r="D187" s="213"/>
      <c r="E187" s="47"/>
      <c r="F187" s="47"/>
      <c r="G187" s="13"/>
      <c r="H187" s="13"/>
    </row>
    <row r="188" spans="3:8" s="21" customFormat="1" ht="18.75">
      <c r="C188" s="214"/>
      <c r="D188" s="213"/>
      <c r="E188" s="47"/>
      <c r="F188" s="47"/>
      <c r="G188" s="13"/>
      <c r="H188" s="13"/>
    </row>
    <row r="189" spans="3:8" s="21" customFormat="1" ht="18.75">
      <c r="C189" s="214"/>
      <c r="D189" s="213"/>
      <c r="E189" s="47"/>
      <c r="F189" s="47"/>
      <c r="G189" s="13"/>
      <c r="H189" s="13"/>
    </row>
    <row r="190" spans="3:8" s="21" customFormat="1" ht="18.75">
      <c r="C190" s="214"/>
      <c r="D190" s="213"/>
      <c r="E190" s="47"/>
      <c r="F190" s="47"/>
      <c r="G190" s="13"/>
      <c r="H190" s="13"/>
    </row>
    <row r="191" spans="3:8" s="21" customFormat="1" ht="18.75">
      <c r="C191" s="214"/>
      <c r="D191" s="213"/>
      <c r="E191" s="47"/>
      <c r="F191" s="47"/>
      <c r="G191" s="13"/>
      <c r="H191" s="13"/>
    </row>
    <row r="192" spans="3:8" s="21" customFormat="1" ht="18.75">
      <c r="C192" s="214"/>
      <c r="D192" s="213"/>
      <c r="E192" s="47"/>
      <c r="F192" s="47"/>
      <c r="G192" s="13"/>
      <c r="H192" s="13"/>
    </row>
    <row r="193" spans="3:8" s="21" customFormat="1" ht="18.75">
      <c r="C193" s="214"/>
      <c r="D193" s="213"/>
      <c r="E193" s="47"/>
      <c r="F193" s="47"/>
      <c r="G193" s="13"/>
      <c r="H193" s="13"/>
    </row>
    <row r="194" spans="3:8" s="21" customFormat="1" ht="18.75">
      <c r="C194" s="214"/>
      <c r="D194" s="213"/>
      <c r="E194" s="47"/>
      <c r="F194" s="47"/>
      <c r="G194" s="13"/>
      <c r="H194" s="13"/>
    </row>
    <row r="195" spans="3:8" s="21" customFormat="1" ht="18.75">
      <c r="C195" s="214"/>
      <c r="D195" s="213"/>
      <c r="E195" s="47"/>
      <c r="F195" s="47"/>
      <c r="G195" s="13"/>
      <c r="H195" s="13"/>
    </row>
    <row r="196" spans="3:8" s="21" customFormat="1" ht="18.75">
      <c r="C196" s="214"/>
      <c r="D196" s="213"/>
      <c r="E196" s="47"/>
      <c r="F196" s="47"/>
      <c r="G196" s="13"/>
      <c r="H196" s="13"/>
    </row>
    <row r="197" spans="3:8" s="21" customFormat="1" ht="18.75">
      <c r="C197" s="214"/>
      <c r="D197" s="213"/>
      <c r="E197" s="47"/>
      <c r="F197" s="47"/>
      <c r="G197" s="13"/>
      <c r="H197" s="13"/>
    </row>
    <row r="198" spans="3:8" s="21" customFormat="1" ht="18.75">
      <c r="C198" s="214"/>
      <c r="D198" s="213"/>
      <c r="E198" s="47"/>
      <c r="F198" s="47"/>
      <c r="G198" s="13"/>
      <c r="H198" s="13"/>
    </row>
    <row r="199" spans="3:8" s="21" customFormat="1" ht="18.75">
      <c r="C199" s="214"/>
      <c r="D199" s="213"/>
      <c r="E199" s="47"/>
      <c r="F199" s="47"/>
      <c r="G199" s="13"/>
      <c r="H199" s="13"/>
    </row>
    <row r="200" spans="3:8" s="21" customFormat="1" ht="18.75">
      <c r="C200" s="214"/>
      <c r="D200" s="213"/>
      <c r="E200" s="47"/>
      <c r="F200" s="47"/>
      <c r="G200" s="13"/>
      <c r="H200" s="13"/>
    </row>
    <row r="201" spans="3:8" s="21" customFormat="1" ht="18.75">
      <c r="C201" s="214"/>
      <c r="D201" s="213"/>
      <c r="E201" s="47"/>
      <c r="F201" s="47"/>
      <c r="G201" s="13"/>
      <c r="H201" s="13"/>
    </row>
    <row r="202" spans="3:8" s="21" customFormat="1" ht="18.75">
      <c r="C202" s="214"/>
      <c r="D202" s="213"/>
      <c r="E202" s="47"/>
      <c r="F202" s="47"/>
      <c r="G202" s="13"/>
      <c r="H202" s="13"/>
    </row>
    <row r="203" spans="3:8" s="21" customFormat="1" ht="18.75">
      <c r="C203" s="214"/>
      <c r="D203" s="213"/>
      <c r="E203" s="47"/>
      <c r="F203" s="47"/>
      <c r="G203" s="13"/>
      <c r="H203" s="13"/>
    </row>
    <row r="204" spans="3:8" s="21" customFormat="1" ht="18.75">
      <c r="C204" s="214"/>
      <c r="D204" s="213"/>
      <c r="E204" s="47"/>
      <c r="F204" s="47"/>
      <c r="G204" s="13"/>
      <c r="H204" s="13"/>
    </row>
    <row r="205" spans="3:8" s="21" customFormat="1" ht="18.75">
      <c r="C205" s="214"/>
      <c r="D205" s="213"/>
      <c r="E205" s="47"/>
      <c r="F205" s="47"/>
      <c r="G205" s="13"/>
      <c r="H205" s="13"/>
    </row>
    <row r="206" spans="3:8" s="21" customFormat="1" ht="18.75">
      <c r="C206" s="214"/>
      <c r="D206" s="213"/>
      <c r="E206" s="47"/>
      <c r="F206" s="47"/>
      <c r="G206" s="13"/>
      <c r="H206" s="13"/>
    </row>
    <row r="207" spans="3:8" s="21" customFormat="1" ht="18.75">
      <c r="C207" s="214"/>
      <c r="D207" s="213"/>
      <c r="E207" s="47"/>
      <c r="F207" s="47"/>
      <c r="G207" s="13"/>
      <c r="H207" s="13"/>
    </row>
    <row r="208" spans="3:8" s="21" customFormat="1" ht="18.75">
      <c r="C208" s="214"/>
      <c r="D208" s="213"/>
      <c r="E208" s="47"/>
      <c r="F208" s="47"/>
      <c r="G208" s="13"/>
      <c r="H208" s="13"/>
    </row>
    <row r="209" spans="3:8" s="21" customFormat="1" ht="18.75">
      <c r="C209" s="214"/>
      <c r="D209" s="213"/>
      <c r="E209" s="47"/>
      <c r="F209" s="47"/>
      <c r="G209" s="13"/>
      <c r="H209" s="13"/>
    </row>
    <row r="210" spans="3:8" s="21" customFormat="1" ht="18.75">
      <c r="C210" s="214"/>
      <c r="D210" s="213"/>
      <c r="E210" s="47"/>
      <c r="F210" s="47"/>
      <c r="G210" s="13"/>
      <c r="H210" s="13"/>
    </row>
    <row r="211" spans="3:8" s="21" customFormat="1" ht="18.75">
      <c r="C211" s="214"/>
      <c r="D211" s="213"/>
      <c r="E211" s="47"/>
      <c r="F211" s="47"/>
      <c r="G211" s="13"/>
      <c r="H211" s="13"/>
    </row>
    <row r="212" spans="3:8" s="21" customFormat="1" ht="18.75">
      <c r="C212" s="214"/>
      <c r="D212" s="213"/>
      <c r="E212" s="47"/>
      <c r="F212" s="47"/>
      <c r="G212" s="13"/>
      <c r="H212" s="13"/>
    </row>
    <row r="213" spans="3:8" s="21" customFormat="1" ht="18.75">
      <c r="C213" s="214"/>
      <c r="D213" s="213"/>
      <c r="E213" s="47"/>
      <c r="F213" s="47"/>
      <c r="G213" s="13"/>
      <c r="H213" s="13"/>
    </row>
    <row r="214" spans="3:8" s="21" customFormat="1" ht="18.75">
      <c r="C214" s="214"/>
      <c r="D214" s="213"/>
      <c r="E214" s="47"/>
      <c r="F214" s="47"/>
      <c r="G214" s="13"/>
      <c r="H214" s="13"/>
    </row>
    <row r="215" spans="3:8" s="21" customFormat="1" ht="18.75">
      <c r="C215" s="214"/>
      <c r="D215" s="213"/>
      <c r="E215" s="47"/>
      <c r="F215" s="47"/>
      <c r="G215" s="13"/>
      <c r="H215" s="13"/>
    </row>
    <row r="216" spans="3:8" s="21" customFormat="1" ht="18.75">
      <c r="C216" s="214"/>
      <c r="D216" s="213"/>
      <c r="E216" s="47"/>
      <c r="F216" s="47"/>
      <c r="G216" s="13"/>
      <c r="H216" s="13"/>
    </row>
    <row r="217" spans="3:8" s="21" customFormat="1" ht="18.75">
      <c r="C217" s="214"/>
      <c r="D217" s="213"/>
      <c r="E217" s="47"/>
      <c r="F217" s="47"/>
      <c r="G217" s="13"/>
      <c r="H217" s="13"/>
    </row>
    <row r="218" spans="3:8" s="21" customFormat="1" ht="18.75">
      <c r="C218" s="214"/>
      <c r="D218" s="213"/>
      <c r="E218" s="47"/>
      <c r="F218" s="47"/>
      <c r="G218" s="13"/>
      <c r="H218" s="13"/>
    </row>
    <row r="219" spans="3:8" s="21" customFormat="1" ht="18.75">
      <c r="C219" s="214"/>
      <c r="D219" s="213"/>
      <c r="E219" s="47"/>
      <c r="F219" s="47"/>
      <c r="G219" s="13"/>
      <c r="H219" s="13"/>
    </row>
    <row r="220" spans="3:8" s="21" customFormat="1" ht="18.75">
      <c r="C220" s="214"/>
      <c r="D220" s="213"/>
      <c r="E220" s="47"/>
      <c r="F220" s="47"/>
      <c r="G220" s="13"/>
      <c r="H220" s="13"/>
    </row>
    <row r="221" spans="3:8" s="21" customFormat="1" ht="18.75">
      <c r="C221" s="214"/>
      <c r="D221" s="213"/>
      <c r="E221" s="47"/>
      <c r="F221" s="47"/>
      <c r="G221" s="13"/>
      <c r="H221" s="13"/>
    </row>
    <row r="222" spans="3:8" s="21" customFormat="1" ht="18.75">
      <c r="C222" s="214"/>
      <c r="D222" s="213"/>
      <c r="E222" s="47"/>
      <c r="F222" s="47"/>
      <c r="G222" s="13"/>
      <c r="H222" s="13"/>
    </row>
    <row r="223" spans="3:8" s="21" customFormat="1" ht="18.75">
      <c r="C223" s="214"/>
      <c r="D223" s="213"/>
      <c r="E223" s="47"/>
      <c r="F223" s="47"/>
      <c r="G223" s="13"/>
      <c r="H223" s="13"/>
    </row>
    <row r="224" spans="3:8" s="21" customFormat="1" ht="18.75">
      <c r="C224" s="214"/>
      <c r="D224" s="213"/>
      <c r="E224" s="47"/>
      <c r="F224" s="47"/>
      <c r="G224" s="13"/>
      <c r="H224" s="13"/>
    </row>
    <row r="225" spans="3:8" s="21" customFormat="1" ht="18.75">
      <c r="C225" s="214"/>
      <c r="D225" s="213"/>
      <c r="E225" s="47"/>
      <c r="F225" s="47"/>
      <c r="G225" s="13"/>
      <c r="H225" s="13"/>
    </row>
    <row r="226" spans="3:8" s="21" customFormat="1" ht="18.75">
      <c r="C226" s="214"/>
      <c r="D226" s="213"/>
      <c r="E226" s="47"/>
      <c r="F226" s="47"/>
      <c r="G226" s="13"/>
      <c r="H226" s="13"/>
    </row>
    <row r="227" spans="3:8" s="21" customFormat="1" ht="18.75">
      <c r="C227" s="214"/>
      <c r="D227" s="213"/>
      <c r="E227" s="47"/>
      <c r="F227" s="47"/>
      <c r="G227" s="13"/>
      <c r="H227" s="13"/>
    </row>
    <row r="228" spans="3:8" s="21" customFormat="1" ht="18.75">
      <c r="C228" s="214"/>
      <c r="D228" s="213"/>
      <c r="E228" s="47"/>
      <c r="F228" s="47"/>
      <c r="G228" s="13"/>
      <c r="H228" s="13"/>
    </row>
    <row r="229" spans="3:8" s="21" customFormat="1" ht="18.75">
      <c r="C229" s="214"/>
      <c r="D229" s="213"/>
      <c r="E229" s="47"/>
      <c r="F229" s="47"/>
      <c r="G229" s="13"/>
      <c r="H229" s="13"/>
    </row>
    <row r="230" spans="3:8" s="21" customFormat="1" ht="18.75">
      <c r="C230" s="214"/>
      <c r="D230" s="213"/>
      <c r="E230" s="47"/>
      <c r="F230" s="47"/>
      <c r="G230" s="13"/>
      <c r="H230" s="13"/>
    </row>
    <row r="231" spans="3:8" s="21" customFormat="1" ht="18.75">
      <c r="C231" s="214"/>
      <c r="D231" s="213"/>
      <c r="E231" s="47"/>
      <c r="F231" s="47"/>
      <c r="G231" s="13"/>
      <c r="H231" s="13"/>
    </row>
    <row r="232" spans="3:8" s="21" customFormat="1" ht="18.75">
      <c r="C232" s="214"/>
      <c r="D232" s="213"/>
      <c r="E232" s="47"/>
      <c r="F232" s="47"/>
      <c r="G232" s="13"/>
      <c r="H232" s="13"/>
    </row>
    <row r="233" spans="3:8" s="21" customFormat="1" ht="18.75">
      <c r="C233" s="214"/>
      <c r="D233" s="213"/>
      <c r="E233" s="47"/>
      <c r="F233" s="47"/>
      <c r="G233" s="13"/>
      <c r="H233" s="13"/>
    </row>
    <row r="234" spans="3:8" s="21" customFormat="1" ht="18.75">
      <c r="C234" s="214"/>
      <c r="D234" s="213"/>
      <c r="E234" s="47"/>
      <c r="F234" s="47"/>
      <c r="G234" s="13"/>
      <c r="H234" s="13"/>
    </row>
    <row r="235" spans="3:8" s="21" customFormat="1" ht="18.75">
      <c r="C235" s="214"/>
      <c r="D235" s="213"/>
      <c r="E235" s="47"/>
      <c r="F235" s="47"/>
      <c r="G235" s="13"/>
      <c r="H235" s="13"/>
    </row>
    <row r="236" spans="3:8" s="21" customFormat="1" ht="18.75">
      <c r="C236" s="214"/>
      <c r="D236" s="213"/>
      <c r="E236" s="47"/>
      <c r="F236" s="47"/>
      <c r="G236" s="13"/>
      <c r="H236" s="13"/>
    </row>
    <row r="237" spans="3:8" s="21" customFormat="1" ht="18.75">
      <c r="C237" s="214"/>
      <c r="D237" s="213"/>
      <c r="E237" s="47"/>
      <c r="F237" s="47"/>
      <c r="G237" s="13"/>
      <c r="H237" s="13"/>
    </row>
    <row r="238" spans="3:8" s="21" customFormat="1" ht="18.75">
      <c r="C238" s="214"/>
      <c r="D238" s="213"/>
      <c r="E238" s="47"/>
      <c r="F238" s="47"/>
      <c r="G238" s="13"/>
      <c r="H238" s="13"/>
    </row>
    <row r="239" spans="3:8" s="21" customFormat="1" ht="18.75">
      <c r="C239" s="214"/>
      <c r="D239" s="213"/>
      <c r="E239" s="47"/>
      <c r="F239" s="47"/>
      <c r="G239" s="13"/>
      <c r="H239" s="13"/>
    </row>
    <row r="240" spans="3:8" s="21" customFormat="1" ht="18.75">
      <c r="C240" s="214"/>
      <c r="D240" s="213"/>
      <c r="E240" s="47"/>
      <c r="F240" s="47"/>
      <c r="G240" s="13"/>
      <c r="H240" s="13"/>
    </row>
    <row r="241" spans="3:8" s="21" customFormat="1" ht="18.75">
      <c r="C241" s="214"/>
      <c r="D241" s="213"/>
      <c r="E241" s="47"/>
      <c r="F241" s="47"/>
      <c r="G241" s="13"/>
      <c r="H241" s="13"/>
    </row>
    <row r="242" spans="3:8" s="21" customFormat="1" ht="18.75">
      <c r="C242" s="214"/>
      <c r="D242" s="213"/>
      <c r="E242" s="47"/>
      <c r="F242" s="47"/>
      <c r="G242" s="13"/>
      <c r="H242" s="13"/>
    </row>
    <row r="243" spans="3:8" s="21" customFormat="1" ht="18.75">
      <c r="C243" s="214"/>
      <c r="D243" s="213"/>
      <c r="E243" s="47"/>
      <c r="F243" s="47"/>
      <c r="G243" s="13"/>
      <c r="H243" s="13"/>
    </row>
    <row r="244" spans="3:8" s="21" customFormat="1" ht="18.75">
      <c r="C244" s="214"/>
      <c r="D244" s="213"/>
      <c r="E244" s="47"/>
      <c r="F244" s="47"/>
      <c r="G244" s="13"/>
      <c r="H244" s="13"/>
    </row>
    <row r="245" spans="3:8" s="21" customFormat="1" ht="18.75">
      <c r="C245" s="214"/>
      <c r="D245" s="213"/>
      <c r="E245" s="47"/>
      <c r="F245" s="47"/>
      <c r="G245" s="13"/>
      <c r="H245" s="13"/>
    </row>
    <row r="246" spans="3:8" s="21" customFormat="1" ht="18.75">
      <c r="C246" s="214"/>
      <c r="D246" s="213"/>
      <c r="E246" s="47"/>
      <c r="F246" s="47"/>
      <c r="G246" s="13"/>
      <c r="H246" s="13"/>
    </row>
    <row r="247" spans="3:8" s="21" customFormat="1" ht="18.75">
      <c r="C247" s="214"/>
      <c r="D247" s="213"/>
      <c r="E247" s="47"/>
      <c r="F247" s="47"/>
      <c r="G247" s="13"/>
      <c r="H247" s="13"/>
    </row>
    <row r="248" spans="3:8" s="21" customFormat="1" ht="18.75">
      <c r="C248" s="214"/>
      <c r="D248" s="213"/>
      <c r="E248" s="47"/>
      <c r="F248" s="47"/>
      <c r="G248" s="13"/>
      <c r="H248" s="13"/>
    </row>
    <row r="249" spans="3:8" s="21" customFormat="1" ht="18.75">
      <c r="C249" s="214"/>
      <c r="D249" s="213"/>
      <c r="E249" s="47"/>
      <c r="F249" s="47"/>
      <c r="G249" s="13"/>
      <c r="H249" s="13"/>
    </row>
    <row r="250" spans="3:8" s="21" customFormat="1" ht="18.75">
      <c r="C250" s="214"/>
      <c r="D250" s="213"/>
      <c r="E250" s="47"/>
      <c r="F250" s="47"/>
      <c r="G250" s="13"/>
      <c r="H250" s="13"/>
    </row>
    <row r="251" spans="3:8" s="21" customFormat="1" ht="18.75">
      <c r="C251" s="214"/>
      <c r="D251" s="213"/>
      <c r="E251" s="47"/>
      <c r="F251" s="47"/>
      <c r="G251" s="13"/>
      <c r="H251" s="13"/>
    </row>
    <row r="252" spans="3:8" s="21" customFormat="1" ht="18.75">
      <c r="C252" s="214"/>
      <c r="D252" s="213"/>
      <c r="E252" s="47"/>
      <c r="F252" s="47"/>
      <c r="G252" s="13"/>
      <c r="H252" s="13"/>
    </row>
    <row r="253" spans="3:8" s="21" customFormat="1" ht="18.75">
      <c r="C253" s="214"/>
      <c r="D253" s="213"/>
      <c r="E253" s="47"/>
      <c r="F253" s="47"/>
      <c r="G253" s="13"/>
      <c r="H253" s="13"/>
    </row>
    <row r="254" spans="3:8" s="21" customFormat="1" ht="18.75">
      <c r="C254" s="214"/>
      <c r="D254" s="213"/>
      <c r="E254" s="47"/>
      <c r="F254" s="47"/>
      <c r="G254" s="13"/>
      <c r="H254" s="13"/>
    </row>
    <row r="255" spans="3:8" s="21" customFormat="1" ht="18.75">
      <c r="C255" s="214"/>
      <c r="D255" s="213"/>
      <c r="E255" s="47"/>
      <c r="F255" s="47"/>
      <c r="G255" s="13"/>
      <c r="H255" s="13"/>
    </row>
    <row r="256" spans="3:8" s="21" customFormat="1" ht="18.75">
      <c r="C256" s="214"/>
      <c r="D256" s="213"/>
      <c r="E256" s="47"/>
      <c r="F256" s="47"/>
      <c r="G256" s="13"/>
      <c r="H256" s="13"/>
    </row>
    <row r="257" spans="3:8" s="21" customFormat="1" ht="18.75">
      <c r="C257" s="214"/>
      <c r="D257" s="213"/>
      <c r="E257" s="47"/>
      <c r="F257" s="47"/>
      <c r="G257" s="13"/>
      <c r="H257" s="13"/>
    </row>
    <row r="258" spans="3:8" s="21" customFormat="1" ht="18.75">
      <c r="C258" s="214"/>
      <c r="D258" s="213"/>
      <c r="E258" s="47"/>
      <c r="F258" s="47"/>
      <c r="G258" s="13"/>
      <c r="H258" s="13"/>
    </row>
    <row r="259" spans="3:8" s="21" customFormat="1" ht="18.75">
      <c r="C259" s="214"/>
      <c r="D259" s="213"/>
      <c r="E259" s="47"/>
      <c r="F259" s="47"/>
      <c r="G259" s="13"/>
      <c r="H259" s="13"/>
    </row>
    <row r="260" spans="3:8" s="21" customFormat="1" ht="18.75">
      <c r="C260" s="214"/>
      <c r="D260" s="213"/>
      <c r="E260" s="47"/>
      <c r="F260" s="47"/>
      <c r="G260" s="13"/>
      <c r="H260" s="13"/>
    </row>
    <row r="261" spans="3:8" s="21" customFormat="1" ht="18.75">
      <c r="C261" s="214"/>
      <c r="D261" s="213"/>
      <c r="E261" s="47"/>
      <c r="F261" s="47"/>
      <c r="G261" s="13"/>
      <c r="H261" s="13"/>
    </row>
    <row r="262" spans="3:8" s="21" customFormat="1" ht="18.75">
      <c r="C262" s="214"/>
      <c r="D262" s="213"/>
      <c r="E262" s="47"/>
      <c r="F262" s="47"/>
      <c r="G262" s="13"/>
      <c r="H262" s="13"/>
    </row>
    <row r="263" spans="3:8" s="21" customFormat="1" ht="18.75">
      <c r="C263" s="214"/>
      <c r="D263" s="213"/>
      <c r="E263" s="47"/>
      <c r="F263" s="47"/>
      <c r="G263" s="13"/>
      <c r="H263" s="13"/>
    </row>
    <row r="264" spans="3:8" s="21" customFormat="1" ht="18.75">
      <c r="C264" s="214"/>
      <c r="D264" s="213"/>
      <c r="E264" s="47"/>
      <c r="F264" s="47"/>
      <c r="G264" s="13"/>
      <c r="H264" s="13"/>
    </row>
    <row r="265" spans="3:8" s="21" customFormat="1" ht="18.75">
      <c r="C265" s="214"/>
      <c r="D265" s="213"/>
      <c r="E265" s="47"/>
      <c r="F265" s="47"/>
      <c r="G265" s="13"/>
      <c r="H265" s="13"/>
    </row>
    <row r="266" spans="3:8" s="21" customFormat="1" ht="18.75">
      <c r="C266" s="214"/>
      <c r="D266" s="213"/>
      <c r="E266" s="47"/>
      <c r="F266" s="47"/>
      <c r="G266" s="13"/>
      <c r="H266" s="13"/>
    </row>
    <row r="267" spans="3:8" s="21" customFormat="1" ht="18.75">
      <c r="C267" s="214"/>
      <c r="D267" s="213"/>
      <c r="E267" s="47"/>
      <c r="F267" s="47"/>
      <c r="G267" s="13"/>
      <c r="H267" s="13"/>
    </row>
    <row r="268" spans="3:8" s="21" customFormat="1" ht="18.75">
      <c r="C268" s="214"/>
      <c r="D268" s="213"/>
      <c r="E268" s="47"/>
      <c r="F268" s="47"/>
      <c r="G268" s="13"/>
      <c r="H268" s="13"/>
    </row>
    <row r="269" spans="3:8" s="21" customFormat="1" ht="18.75">
      <c r="C269" s="214"/>
      <c r="D269" s="213"/>
      <c r="E269" s="47"/>
      <c r="F269" s="47"/>
      <c r="G269" s="13"/>
      <c r="H269" s="13"/>
    </row>
    <row r="270" spans="3:8" s="21" customFormat="1" ht="18.75">
      <c r="C270" s="214"/>
      <c r="D270" s="213"/>
      <c r="E270" s="47"/>
      <c r="F270" s="47"/>
      <c r="G270" s="13"/>
      <c r="H270" s="13"/>
    </row>
    <row r="271" spans="3:8" s="21" customFormat="1" ht="18.75">
      <c r="C271" s="214"/>
      <c r="D271" s="213"/>
      <c r="E271" s="47"/>
      <c r="F271" s="47"/>
      <c r="G271" s="13"/>
      <c r="H271" s="13"/>
    </row>
    <row r="272" spans="3:8" s="21" customFormat="1" ht="18.75">
      <c r="C272" s="214"/>
      <c r="D272" s="213"/>
      <c r="E272" s="47"/>
      <c r="F272" s="47"/>
      <c r="G272" s="13"/>
      <c r="H272" s="13"/>
    </row>
    <row r="273" spans="3:8" s="21" customFormat="1" ht="18.75">
      <c r="C273" s="214"/>
      <c r="D273" s="213"/>
      <c r="E273" s="47"/>
      <c r="F273" s="47"/>
      <c r="G273" s="13"/>
      <c r="H273" s="13"/>
    </row>
    <row r="274" spans="3:8" s="21" customFormat="1" ht="18.75">
      <c r="C274" s="214"/>
      <c r="D274" s="213"/>
      <c r="E274" s="47"/>
      <c r="F274" s="47"/>
      <c r="G274" s="13"/>
      <c r="H274" s="13"/>
    </row>
    <row r="275" spans="3:8" s="21" customFormat="1" ht="18.75">
      <c r="C275" s="214"/>
      <c r="D275" s="213"/>
      <c r="E275" s="47"/>
      <c r="F275" s="47"/>
      <c r="G275" s="13"/>
      <c r="H275" s="13"/>
    </row>
    <row r="276" spans="3:8" s="21" customFormat="1" ht="18.75">
      <c r="C276" s="214"/>
      <c r="D276" s="213"/>
      <c r="E276" s="47"/>
      <c r="F276" s="47"/>
      <c r="G276" s="13"/>
      <c r="H276" s="13"/>
    </row>
    <row r="277" spans="3:8" s="21" customFormat="1" ht="18.75">
      <c r="C277" s="214"/>
      <c r="D277" s="213"/>
      <c r="E277" s="47"/>
      <c r="F277" s="47"/>
      <c r="G277" s="13"/>
      <c r="H277" s="13"/>
    </row>
    <row r="278" spans="3:8" s="21" customFormat="1" ht="18.75">
      <c r="C278" s="214"/>
      <c r="D278" s="213"/>
      <c r="E278" s="47"/>
      <c r="F278" s="47"/>
      <c r="G278" s="13"/>
      <c r="H278" s="13"/>
    </row>
    <row r="279" spans="3:8" s="21" customFormat="1" ht="18.75">
      <c r="C279" s="214"/>
      <c r="D279" s="213"/>
      <c r="E279" s="47"/>
      <c r="F279" s="47"/>
      <c r="G279" s="13"/>
      <c r="H279" s="13"/>
    </row>
    <row r="280" spans="3:8" s="21" customFormat="1" ht="18.75">
      <c r="C280" s="214"/>
      <c r="D280" s="213"/>
      <c r="E280" s="47"/>
      <c r="F280" s="47"/>
      <c r="G280" s="13"/>
      <c r="H280" s="13"/>
    </row>
    <row r="281" spans="3:8" s="21" customFormat="1" ht="18.75">
      <c r="C281" s="214"/>
      <c r="D281" s="213"/>
      <c r="E281" s="47"/>
      <c r="F281" s="47"/>
      <c r="G281" s="13"/>
      <c r="H281" s="13"/>
    </row>
    <row r="282" spans="3:8" s="21" customFormat="1" ht="18.75">
      <c r="C282" s="214"/>
      <c r="D282" s="213"/>
      <c r="E282" s="47"/>
      <c r="F282" s="47"/>
      <c r="G282" s="13"/>
      <c r="H282" s="13"/>
    </row>
    <row r="283" spans="3:8" s="21" customFormat="1" ht="18.75">
      <c r="C283" s="214"/>
      <c r="D283" s="213"/>
      <c r="E283" s="47"/>
      <c r="F283" s="47"/>
      <c r="G283" s="13"/>
      <c r="H283" s="13"/>
    </row>
  </sheetData>
  <sheetProtection/>
  <mergeCells count="6">
    <mergeCell ref="A15:C15"/>
    <mergeCell ref="A119:B119"/>
    <mergeCell ref="A1:F1"/>
    <mergeCell ref="A2:F2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Овчаренко</cp:lastModifiedBy>
  <cp:lastPrinted>2015-04-08T08:55:05Z</cp:lastPrinted>
  <dcterms:created xsi:type="dcterms:W3CDTF">2004-11-28T14:17:07Z</dcterms:created>
  <dcterms:modified xsi:type="dcterms:W3CDTF">2015-04-08T13:36:41Z</dcterms:modified>
  <cp:category/>
  <cp:version/>
  <cp:contentType/>
  <cp:contentStatus/>
</cp:coreProperties>
</file>