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Гончарова_с\Desktop\проект плана реализации, 26.12.2024\"/>
    </mc:Choice>
  </mc:AlternateContent>
  <xr:revisionPtr revIDLastSave="0" documentId="13_ncr:1_{1C412D93-583E-43E9-9783-387FB45F1D75}" xr6:coauthVersionLast="45" xr6:coauthVersionMax="45" xr10:uidLastSave="{00000000-0000-0000-0000-000000000000}"/>
  <bookViews>
    <workbookView xWindow="-120" yWindow="-120" windowWidth="29040" windowHeight="15840" firstSheet="2" activeTab="2" xr2:uid="{00000000-000D-0000-FFFF-FFFF00000000}"/>
  </bookViews>
  <sheets>
    <sheet name="пример" sheetId="8" state="hidden" r:id="rId1"/>
    <sheet name="квартальный отчет Вариант 1" sheetId="4" state="hidden" r:id="rId2"/>
    <sheet name="проект Плана реализации" sheetId="21" r:id="rId3"/>
  </sheets>
  <externalReferences>
    <externalReference r:id="rId4"/>
    <externalReference r:id="rId5"/>
  </externalReferences>
  <definedNames>
    <definedName name="_xlnm._FilterDatabase" localSheetId="0" hidden="1">пример!$A$3:$O$16</definedName>
    <definedName name="_xlnm._FilterDatabase" localSheetId="2" hidden="1">'проект Плана реализации'!$A$11:$M$326</definedName>
    <definedName name="километр" localSheetId="1">#REF!</definedName>
    <definedName name="километр" localSheetId="0">#REF!</definedName>
    <definedName name="километр">#REF!</definedName>
    <definedName name="_xlnm.Print_Area" localSheetId="2">'проект Плана реализации'!$A$1:$N$345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299" i="21" l="1"/>
  <c r="M299" i="21"/>
  <c r="J299" i="21"/>
  <c r="I299" i="21"/>
  <c r="G299" i="21"/>
  <c r="L206" i="21" l="1"/>
  <c r="M60" i="21"/>
  <c r="L60" i="21"/>
  <c r="L319" i="21"/>
  <c r="N131" i="21"/>
  <c r="M131" i="21"/>
  <c r="L131" i="21"/>
  <c r="L126" i="21"/>
  <c r="J266" i="21" l="1"/>
  <c r="I266" i="21"/>
  <c r="J17" i="21" l="1"/>
  <c r="I17" i="21"/>
  <c r="M17" i="21"/>
  <c r="N22" i="21"/>
  <c r="M22" i="21"/>
  <c r="L22" i="21"/>
  <c r="J22" i="21"/>
  <c r="I22" i="21"/>
  <c r="N319" i="21"/>
  <c r="M319" i="21"/>
  <c r="I319" i="21"/>
  <c r="G319" i="21"/>
  <c r="L299" i="21" l="1"/>
  <c r="N287" i="21" l="1"/>
  <c r="M287" i="21"/>
  <c r="L287" i="21"/>
  <c r="N266" i="21" l="1"/>
  <c r="M266" i="21"/>
  <c r="L266" i="21"/>
  <c r="L256" i="21"/>
  <c r="N206" i="21"/>
  <c r="M206" i="21"/>
  <c r="J206" i="21"/>
  <c r="I206" i="21"/>
  <c r="G206" i="21"/>
  <c r="N199" i="21"/>
  <c r="M199" i="21"/>
  <c r="L199" i="21"/>
  <c r="J233" i="21"/>
  <c r="I233" i="21"/>
  <c r="G233" i="21"/>
  <c r="N233" i="21"/>
  <c r="M233" i="21"/>
  <c r="L233" i="21"/>
  <c r="I199" i="21"/>
  <c r="G199" i="21"/>
  <c r="L204" i="21" l="1"/>
  <c r="J132" i="21" l="1"/>
  <c r="I132" i="21"/>
  <c r="G132" i="21"/>
  <c r="I131" i="21"/>
  <c r="G131" i="21"/>
  <c r="N171" i="21"/>
  <c r="M171" i="21"/>
  <c r="L171" i="21"/>
  <c r="J171" i="21"/>
  <c r="I171" i="21"/>
  <c r="G171" i="21"/>
  <c r="G173" i="21" l="1"/>
  <c r="I173" i="21"/>
  <c r="J173" i="21"/>
  <c r="G174" i="21"/>
  <c r="I174" i="21"/>
  <c r="J174" i="21"/>
  <c r="K174" i="21"/>
  <c r="L174" i="21"/>
  <c r="M174" i="21"/>
  <c r="N174" i="21"/>
  <c r="F176" i="21"/>
  <c r="G176" i="21"/>
  <c r="I176" i="21"/>
  <c r="J176" i="21"/>
  <c r="K176" i="21"/>
  <c r="L176" i="21"/>
  <c r="M176" i="21"/>
  <c r="N176" i="21"/>
  <c r="G178" i="21"/>
  <c r="I178" i="21"/>
  <c r="J178" i="21"/>
  <c r="K178" i="21"/>
  <c r="L178" i="21"/>
  <c r="M178" i="21"/>
  <c r="N178" i="21"/>
  <c r="G179" i="21"/>
  <c r="I179" i="21"/>
  <c r="J179" i="21"/>
  <c r="G183" i="21"/>
  <c r="I183" i="21"/>
  <c r="J183" i="21"/>
  <c r="K183" i="21"/>
  <c r="L183" i="21"/>
  <c r="M183" i="21"/>
  <c r="N183" i="21"/>
  <c r="G184" i="21"/>
  <c r="I184" i="21"/>
  <c r="J184" i="21"/>
  <c r="L184" i="21"/>
  <c r="M184" i="21"/>
  <c r="N173" i="21" l="1"/>
  <c r="L173" i="21"/>
  <c r="M173" i="21"/>
  <c r="K173" i="21"/>
  <c r="N126" i="21" l="1"/>
  <c r="N125" i="21" s="1"/>
  <c r="M126" i="21"/>
  <c r="M125" i="21" s="1"/>
  <c r="L125" i="21"/>
  <c r="M51" i="21" l="1"/>
  <c r="L51" i="21"/>
  <c r="L114" i="21" l="1"/>
  <c r="L105" i="21"/>
  <c r="N60" i="21"/>
  <c r="L38" i="21" l="1"/>
  <c r="L43" i="21"/>
  <c r="L26" i="21"/>
  <c r="J319" i="21" l="1"/>
  <c r="G287" i="21"/>
  <c r="G286" i="21" s="1"/>
  <c r="N26" i="21" l="1"/>
  <c r="M26" i="21"/>
  <c r="J199" i="21" l="1"/>
  <c r="J287" i="21" l="1"/>
  <c r="J286" i="21" s="1"/>
  <c r="I287" i="21"/>
  <c r="I286" i="21" s="1"/>
  <c r="N17" i="21" l="1"/>
  <c r="L17" i="21"/>
  <c r="G204" i="21" l="1"/>
  <c r="N114" i="21" l="1"/>
  <c r="M114" i="21"/>
  <c r="J114" i="21"/>
  <c r="I114" i="21"/>
  <c r="G114" i="21"/>
  <c r="F281" i="21" l="1"/>
  <c r="N281" i="21"/>
  <c r="M281" i="21"/>
  <c r="L281" i="21"/>
  <c r="N278" i="21"/>
  <c r="M278" i="21"/>
  <c r="M275" i="21" s="1"/>
  <c r="L278" i="21"/>
  <c r="L275" i="21" s="1"/>
  <c r="J278" i="21"/>
  <c r="I278" i="21"/>
  <c r="G278" i="21"/>
  <c r="D280" i="21"/>
  <c r="K280" i="21"/>
  <c r="G256" i="21" l="1"/>
  <c r="N256" i="21"/>
  <c r="M256" i="21"/>
  <c r="J256" i="21"/>
  <c r="I256" i="21"/>
  <c r="E256" i="21"/>
  <c r="F256" i="21"/>
  <c r="N204" i="21"/>
  <c r="M204" i="21"/>
  <c r="N105" i="21" l="1"/>
  <c r="M105" i="21"/>
  <c r="N43" i="21" l="1"/>
  <c r="M43" i="21"/>
  <c r="N102" i="21"/>
  <c r="M102" i="21"/>
  <c r="L102" i="21"/>
  <c r="J102" i="21"/>
  <c r="I102" i="21"/>
  <c r="G102" i="21"/>
  <c r="G335" i="21" l="1"/>
  <c r="G334" i="21" s="1"/>
  <c r="K335" i="21" l="1"/>
  <c r="K334" i="21" s="1"/>
  <c r="J131" i="21" l="1"/>
  <c r="N51" i="21" l="1"/>
  <c r="L25" i="21"/>
  <c r="J26" i="21"/>
  <c r="I26" i="21"/>
  <c r="G26" i="21"/>
  <c r="G60" i="21" l="1"/>
  <c r="G205" i="21" l="1"/>
  <c r="M104" i="21" l="1"/>
  <c r="G273" i="21" l="1"/>
  <c r="G51" i="21" l="1"/>
  <c r="N280" i="21" l="1"/>
  <c r="M280" i="21"/>
  <c r="L280" i="21"/>
  <c r="E282" i="21"/>
  <c r="K281" i="21"/>
  <c r="J281" i="21"/>
  <c r="J280" i="21" s="1"/>
  <c r="I281" i="21"/>
  <c r="I280" i="21" s="1"/>
  <c r="G281" i="21"/>
  <c r="G280" i="21" s="1"/>
  <c r="J264" i="21" l="1"/>
  <c r="I264" i="21"/>
  <c r="G266" i="21"/>
  <c r="G264" i="21" s="1"/>
  <c r="N253" i="21" l="1"/>
  <c r="M253" i="21"/>
  <c r="L253" i="21"/>
  <c r="J104" i="21" l="1"/>
  <c r="I104" i="21"/>
  <c r="G104" i="21"/>
  <c r="N38" i="21"/>
  <c r="M38" i="21"/>
  <c r="J51" i="21"/>
  <c r="I51" i="21"/>
  <c r="J60" i="21" l="1"/>
  <c r="I60" i="21"/>
  <c r="J43" i="21"/>
  <c r="I43" i="21"/>
  <c r="G43" i="21"/>
  <c r="N25" i="21" l="1"/>
  <c r="M25" i="21"/>
  <c r="J300" i="21" l="1"/>
  <c r="I300" i="21"/>
  <c r="G300" i="21"/>
  <c r="I205" i="21"/>
  <c r="J105" i="21" l="1"/>
  <c r="I105" i="21"/>
  <c r="F105" i="21"/>
  <c r="G105" i="21"/>
  <c r="E105" i="21"/>
  <c r="E104" i="21"/>
  <c r="K287" i="21" l="1"/>
  <c r="M286" i="21" l="1"/>
  <c r="K233" i="21"/>
  <c r="K206" i="21"/>
  <c r="K114" i="21"/>
  <c r="K105" i="21"/>
  <c r="L104" i="21" l="1"/>
  <c r="N104" i="21"/>
  <c r="K104" i="21"/>
  <c r="N318" i="21" l="1"/>
  <c r="N284" i="21" l="1"/>
  <c r="N283" i="21" s="1"/>
  <c r="N276" i="21"/>
  <c r="N275" i="21" s="1"/>
  <c r="J265" i="21"/>
  <c r="I265" i="21"/>
  <c r="G265" i="21"/>
  <c r="N273" i="21"/>
  <c r="J205" i="21"/>
  <c r="J250" i="21"/>
  <c r="I250" i="21"/>
  <c r="G250" i="21"/>
  <c r="N250" i="21"/>
  <c r="L286" i="21" l="1"/>
  <c r="N286" i="21"/>
  <c r="N264" i="21"/>
  <c r="N252" i="21"/>
  <c r="N198" i="21"/>
  <c r="N100" i="21" l="1"/>
  <c r="N24" i="21" s="1"/>
  <c r="I15" i="21"/>
  <c r="I13" i="21" s="1"/>
  <c r="N15" i="21" l="1"/>
  <c r="N16" i="21"/>
  <c r="G17" i="21"/>
  <c r="N13" i="21" l="1"/>
  <c r="K299" i="21"/>
  <c r="N12" i="21" l="1"/>
  <c r="G198" i="21"/>
  <c r="K319" i="21" l="1"/>
  <c r="K256" i="21" l="1"/>
  <c r="K199" i="21"/>
  <c r="G22" i="21"/>
  <c r="K131" i="21"/>
  <c r="G126" i="21"/>
  <c r="G125" i="21" s="1"/>
  <c r="I126" i="21"/>
  <c r="I125" i="21" s="1"/>
  <c r="J126" i="21"/>
  <c r="J125" i="21" s="1"/>
  <c r="K126" i="21"/>
  <c r="K25" i="21"/>
  <c r="K125" i="21" l="1"/>
  <c r="K17" i="21" l="1"/>
  <c r="K204" i="21" l="1"/>
  <c r="A185" i="21" l="1"/>
  <c r="B185" i="21"/>
  <c r="C185" i="21"/>
  <c r="D185" i="21"/>
  <c r="E185" i="21"/>
  <c r="F185" i="21"/>
  <c r="L250" i="21" l="1"/>
  <c r="L198" i="21" s="1"/>
  <c r="M250" i="21"/>
  <c r="M198" i="21" s="1"/>
  <c r="K250" i="21"/>
  <c r="K15" i="21" l="1"/>
  <c r="J15" i="21" l="1"/>
  <c r="J13" i="21" s="1"/>
  <c r="K266" i="21"/>
  <c r="A306" i="21" l="1"/>
  <c r="B306" i="21"/>
  <c r="C306" i="21"/>
  <c r="F306" i="21"/>
  <c r="A305" i="21"/>
  <c r="B305" i="21"/>
  <c r="C305" i="21"/>
  <c r="F305" i="21"/>
  <c r="M318" i="21" l="1"/>
  <c r="L318" i="21"/>
  <c r="K318" i="21"/>
  <c r="J318" i="21"/>
  <c r="I318" i="21"/>
  <c r="G318" i="21"/>
  <c r="M284" i="21"/>
  <c r="L284" i="21"/>
  <c r="K284" i="21"/>
  <c r="J284" i="21"/>
  <c r="I284" i="21"/>
  <c r="G284" i="21"/>
  <c r="M276" i="21"/>
  <c r="L276" i="21"/>
  <c r="K276" i="21"/>
  <c r="J276" i="21"/>
  <c r="I276" i="21"/>
  <c r="A276" i="21"/>
  <c r="B276" i="21"/>
  <c r="C276" i="21"/>
  <c r="D276" i="21"/>
  <c r="F276" i="21"/>
  <c r="G276" i="21"/>
  <c r="E277" i="21"/>
  <c r="F277" i="21"/>
  <c r="A240" i="21"/>
  <c r="B240" i="21"/>
  <c r="C240" i="21"/>
  <c r="F240" i="21"/>
  <c r="I204" i="21"/>
  <c r="I198" i="21" s="1"/>
  <c r="I253" i="21" l="1"/>
  <c r="I252" i="21" s="1"/>
  <c r="A197" i="21"/>
  <c r="B197" i="21"/>
  <c r="C197" i="21"/>
  <c r="D197" i="21"/>
  <c r="E197" i="21"/>
  <c r="F197" i="21"/>
  <c r="A196" i="21"/>
  <c r="B196" i="21"/>
  <c r="C196" i="21"/>
  <c r="D196" i="21"/>
  <c r="F196" i="21"/>
  <c r="A194" i="21"/>
  <c r="B194" i="21"/>
  <c r="C194" i="21"/>
  <c r="D194" i="21"/>
  <c r="E194" i="21"/>
  <c r="F194" i="21"/>
  <c r="A192" i="21"/>
  <c r="B192" i="21"/>
  <c r="C192" i="21"/>
  <c r="D192" i="21"/>
  <c r="E192" i="21"/>
  <c r="F192" i="21"/>
  <c r="A191" i="21"/>
  <c r="B191" i="21"/>
  <c r="C191" i="21"/>
  <c r="D191" i="21"/>
  <c r="E191" i="21"/>
  <c r="F191" i="21"/>
  <c r="A190" i="21"/>
  <c r="B190" i="21"/>
  <c r="C190" i="21"/>
  <c r="D190" i="21"/>
  <c r="E190" i="21"/>
  <c r="F190" i="21"/>
  <c r="A189" i="21"/>
  <c r="B189" i="21"/>
  <c r="C189" i="21"/>
  <c r="D189" i="21"/>
  <c r="E189" i="21"/>
  <c r="F189" i="21"/>
  <c r="A187" i="21"/>
  <c r="B187" i="21"/>
  <c r="C187" i="21"/>
  <c r="D187" i="21"/>
  <c r="E187" i="21"/>
  <c r="G100" i="21" l="1"/>
  <c r="G25" i="21" s="1"/>
  <c r="G24" i="21" s="1"/>
  <c r="K286" i="21" l="1"/>
  <c r="M16" i="21" l="1"/>
  <c r="L16" i="21"/>
  <c r="K22" i="21"/>
  <c r="K16" i="21" s="1"/>
  <c r="K13" i="21" s="1"/>
  <c r="J275" i="21"/>
  <c r="I275" i="21"/>
  <c r="E285" i="21"/>
  <c r="K275" i="21"/>
  <c r="M273" i="21"/>
  <c r="M264" i="21" s="1"/>
  <c r="L273" i="21"/>
  <c r="L264" i="21" s="1"/>
  <c r="K273" i="21"/>
  <c r="I273" i="21"/>
  <c r="F274" i="21"/>
  <c r="J253" i="21"/>
  <c r="J252" i="21" s="1"/>
  <c r="K253" i="21"/>
  <c r="G253" i="21"/>
  <c r="F253" i="21"/>
  <c r="J100" i="21"/>
  <c r="J25" i="21" s="1"/>
  <c r="J24" i="21" s="1"/>
  <c r="M100" i="21"/>
  <c r="M24" i="21" s="1"/>
  <c r="L100" i="21"/>
  <c r="L24" i="21" s="1"/>
  <c r="K100" i="21"/>
  <c r="I100" i="21"/>
  <c r="I25" i="21" s="1"/>
  <c r="I24" i="21" s="1"/>
  <c r="J16" i="21"/>
  <c r="J14" i="21" s="1"/>
  <c r="I16" i="21"/>
  <c r="I14" i="21" s="1"/>
  <c r="G16" i="21"/>
  <c r="G14" i="21" s="1"/>
  <c r="G15" i="21"/>
  <c r="G13" i="21" s="1"/>
  <c r="M15" i="21"/>
  <c r="L15" i="21"/>
  <c r="M283" i="21"/>
  <c r="L283" i="21"/>
  <c r="K283" i="21"/>
  <c r="J204" i="21"/>
  <c r="J198" i="21" s="1"/>
  <c r="G283" i="21"/>
  <c r="Q10" i="4"/>
  <c r="K5" i="8"/>
  <c r="M5" i="8"/>
  <c r="N5" i="8"/>
  <c r="O5" i="8"/>
  <c r="L6" i="8"/>
  <c r="L7" i="8"/>
  <c r="L8" i="8"/>
  <c r="L9" i="8"/>
  <c r="K10" i="8"/>
  <c r="M10" i="8"/>
  <c r="N10" i="8"/>
  <c r="O10" i="8"/>
  <c r="L11" i="8"/>
  <c r="L12" i="8"/>
  <c r="L13" i="8"/>
  <c r="L14" i="8"/>
  <c r="L15" i="8"/>
  <c r="L16" i="8"/>
  <c r="L17" i="8"/>
  <c r="L18" i="8"/>
  <c r="G252" i="21" l="1"/>
  <c r="K264" i="21"/>
  <c r="L10" i="8"/>
  <c r="K198" i="21"/>
  <c r="L5" i="8"/>
  <c r="L252" i="21"/>
  <c r="M13" i="21"/>
  <c r="L13" i="21"/>
  <c r="K252" i="21"/>
  <c r="M252" i="21"/>
  <c r="K24" i="21"/>
  <c r="L12" i="21" l="1"/>
  <c r="M12" i="21"/>
  <c r="K12"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Букланова Оксана Владимировна</author>
  </authors>
  <commentList>
    <comment ref="L13" authorId="0" shapeId="0" xr:uid="{00000000-0006-0000-0200-000001000000}">
      <text>
        <r>
          <rPr>
            <b/>
            <sz val="12"/>
            <color indexed="81"/>
            <rFont val="Tahoma"/>
            <charset val="204"/>
          </rPr>
          <t>Букланова Оксана Владимировна:</t>
        </r>
        <r>
          <rPr>
            <sz val="12"/>
            <color indexed="81"/>
            <rFont val="Tahoma"/>
            <charset val="204"/>
          </rPr>
          <t xml:space="preserve">
150 677,14</t>
        </r>
      </text>
    </comment>
    <comment ref="L24" authorId="0" shapeId="0" xr:uid="{00000000-0006-0000-0200-000002000000}">
      <text>
        <r>
          <rPr>
            <b/>
            <sz val="12"/>
            <color indexed="81"/>
            <rFont val="Tahoma"/>
            <charset val="204"/>
          </rPr>
          <t>Букланова Оксана Владимировна:</t>
        </r>
        <r>
          <rPr>
            <sz val="12"/>
            <color indexed="81"/>
            <rFont val="Tahoma"/>
            <charset val="204"/>
          </rPr>
          <t xml:space="preserve">
633718,45</t>
        </r>
      </text>
    </comment>
    <comment ref="N25" authorId="0" shapeId="0" xr:uid="{00000000-0006-0000-0200-000003000000}">
      <text>
        <r>
          <rPr>
            <b/>
            <sz val="12"/>
            <color indexed="81"/>
            <rFont val="Tahoma"/>
            <charset val="204"/>
          </rPr>
          <t>Букланова Оксана Владимировна:</t>
        </r>
        <r>
          <rPr>
            <sz val="12"/>
            <color indexed="81"/>
            <rFont val="Tahoma"/>
            <charset val="204"/>
          </rPr>
          <t xml:space="preserve">
152706,16</t>
        </r>
      </text>
    </comment>
    <comment ref="L125" authorId="0" shapeId="0" xr:uid="{00000000-0006-0000-0200-000004000000}">
      <text>
        <r>
          <rPr>
            <b/>
            <sz val="12"/>
            <color indexed="81"/>
            <rFont val="Tahoma"/>
            <charset val="204"/>
          </rPr>
          <t>Букланова Оксана Владимировна:</t>
        </r>
        <r>
          <rPr>
            <sz val="12"/>
            <color indexed="81"/>
            <rFont val="Tahoma"/>
            <charset val="204"/>
          </rPr>
          <t xml:space="preserve">
525714,99</t>
        </r>
      </text>
    </comment>
    <comment ref="L173" authorId="0" shapeId="0" xr:uid="{00000000-0006-0000-0200-000005000000}">
      <text>
        <r>
          <rPr>
            <b/>
            <sz val="12"/>
            <color indexed="81"/>
            <rFont val="Tahoma"/>
            <charset val="204"/>
          </rPr>
          <t>Букланова Оксана Владимировна:</t>
        </r>
        <r>
          <rPr>
            <sz val="12"/>
            <color indexed="81"/>
            <rFont val="Tahoma"/>
            <charset val="204"/>
          </rPr>
          <t xml:space="preserve">
331069,42</t>
        </r>
      </text>
    </comment>
  </commentList>
</comments>
</file>

<file path=xl/sharedStrings.xml><?xml version="1.0" encoding="utf-8"?>
<sst xmlns="http://schemas.openxmlformats.org/spreadsheetml/2006/main" count="1883" uniqueCount="519">
  <si>
    <t>Учреждение 1</t>
  </si>
  <si>
    <t>…</t>
  </si>
  <si>
    <t>Учреждение 2</t>
  </si>
  <si>
    <t>№ основного мероприятия программы</t>
  </si>
  <si>
    <t>Код направления расходов</t>
  </si>
  <si>
    <t>ххххх</t>
  </si>
  <si>
    <t>Цель предоставления субсидии/Планируемый результат закупки товаров, выполнения работ, оказания услуг</t>
  </si>
  <si>
    <t>Мероприятие 1</t>
  </si>
  <si>
    <t>Мероприятие 2</t>
  </si>
  <si>
    <t>Мероприятие v</t>
  </si>
  <si>
    <t>Основное мероприятие/Направление расходов/Мероприятие или Учреждение - получатель субсидии</t>
  </si>
  <si>
    <t>Учреждение  v</t>
  </si>
  <si>
    <t>Сума финансового обеспечения по годам реализации, руб.</t>
  </si>
  <si>
    <t>Х</t>
  </si>
  <si>
    <t>n</t>
  </si>
  <si>
    <t>(n+1)</t>
  </si>
  <si>
    <t>(n+2)</t>
  </si>
  <si>
    <t>Показатель выполнения мероприятия</t>
  </si>
  <si>
    <t>Наименование показателя</t>
  </si>
  <si>
    <t>ед. изм.</t>
  </si>
  <si>
    <t>плановое значение</t>
  </si>
  <si>
    <t>M</t>
  </si>
  <si>
    <t>Наименование  основного мероприятия  R</t>
  </si>
  <si>
    <t>M.N</t>
  </si>
  <si>
    <t>Наименование направления расходов N</t>
  </si>
  <si>
    <t>M.N.1</t>
  </si>
  <si>
    <t>M.N.2</t>
  </si>
  <si>
    <t>M.N.v</t>
  </si>
  <si>
    <t>M.(N+1)</t>
  </si>
  <si>
    <t>Наименование направления расходов (N+1)</t>
  </si>
  <si>
    <t>M.(N+1).1</t>
  </si>
  <si>
    <t>M.(N+1).2</t>
  </si>
  <si>
    <t>M.(N+1).v</t>
  </si>
  <si>
    <t>(M+1)</t>
  </si>
  <si>
    <t>Наименование основного мероприятия (N+1)</t>
  </si>
  <si>
    <t>….</t>
  </si>
  <si>
    <t>……</t>
  </si>
  <si>
    <t>Финансовое обеспечение в текущем финансовом году, руб.</t>
  </si>
  <si>
    <t>плановое значение на 01.01.n</t>
  </si>
  <si>
    <t>изменения за отчетный период</t>
  </si>
  <si>
    <t>плановое значение на конец отчетного периода</t>
  </si>
  <si>
    <t>фактическое значение на конец отчетного периода</t>
  </si>
  <si>
    <t>изменения за отчетный период (+/ -)</t>
  </si>
  <si>
    <t>кассове расходы на конец отчетного периода</t>
  </si>
  <si>
    <t>Кассовые расходы МАУ /МБУ</t>
  </si>
  <si>
    <t xml:space="preserve">Пояснения </t>
  </si>
  <si>
    <t>Всего на плановый период</t>
  </si>
  <si>
    <t>(n-1)</t>
  </si>
  <si>
    <t>Код основного мероприятия</t>
  </si>
  <si>
    <t>КВР</t>
  </si>
  <si>
    <t>Исполнитель мероприятия</t>
  </si>
  <si>
    <t>Код по СР</t>
  </si>
  <si>
    <t>Краткое наименование по СР</t>
  </si>
  <si>
    <t xml:space="preserve">Основное мероприятие/Направление расходов/Мероприятие </t>
  </si>
  <si>
    <t>Срок реализации</t>
  </si>
  <si>
    <t xml:space="preserve">M – порядковый номер основного мероприятия принимает значения начиная с «01» до «99» по количеству основных мероприятий муниципальной программы и соответствует 4-5 разряду кода целевой статьи расходов (КЦСР), указанных в доведенных до ответственного исполнителя (ответственного соисполнителя) муниципальной программы лимитах бюджетных обязательств.
N - порядковый номер направления расходов принимает значения равное  коду дополнительной классификации расходов (ДопКР), указанному в доведенных до ответственного исполнителя (ответственного соисполнителя) муниципальной программы лимитах бюджетных обязательств. Код по СР - код исполнителя мероприятия по сводному реестру участников бюджетного процесса.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 При заполнении графы 10 срок реализации указывается в формате "месяц.год"). Графа 11 заполняется с учетом следующих особенностей: -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(муниципальных предприятий, муниципальных автономных и бюджетных учреждений) при внесении изменений в утвержденный план в графе 11 указываются остатки средств субсидий, потребность в которых подтверждена; - при реализации объектов капитального строительства в графе 11 указываются  кассовые расходы исполнителя мероприятия (получателя бюджетных средств) за все годы, предшествующие планируемому, с начала реализации объекта.
Графы 14 и 15  заполняются в случае, если завершение реализации мероприятия предполагается за пределами текущего финансового года, либо планируется заключение долгосрочного муниципального контракта (договора). </t>
  </si>
  <si>
    <t xml:space="preserve">Обеспечение предоставления доступного, качественного дошкольного образования
</t>
  </si>
  <si>
    <t>Расходы на обеспечение деятельности (оказание услуг) муниципальных учреждений учреждений</t>
  </si>
  <si>
    <t>01</t>
  </si>
  <si>
    <t>02</t>
  </si>
  <si>
    <t>1201</t>
  </si>
  <si>
    <t>1202</t>
  </si>
  <si>
    <t>1203</t>
  </si>
  <si>
    <t>804</t>
  </si>
  <si>
    <t>11111</t>
  </si>
  <si>
    <t>МАДОУ 1</t>
  </si>
  <si>
    <t>Капитальный ремонт кровли</t>
  </si>
  <si>
    <t>Выполнение муниципального задания</t>
  </si>
  <si>
    <t>кол-во воспитаников</t>
  </si>
  <si>
    <t>чел.</t>
  </si>
  <si>
    <t>11112</t>
  </si>
  <si>
    <t>МАДОУ 2</t>
  </si>
  <si>
    <t>Субсидии в целях осуществления мероприятий по содержанию муниципального имущества</t>
  </si>
  <si>
    <t>ремонт санузлов</t>
  </si>
  <si>
    <t>усл.ед.</t>
  </si>
  <si>
    <t>Региональный проект "Содействие занятости женщин - создание условий дошкольного образования для детей в возрасте до трех лет"</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</si>
  <si>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</si>
  <si>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Строительство нового корпуса МАДОУ 5</t>
  </si>
  <si>
    <t>МАДОУ 5</t>
  </si>
  <si>
    <t>количество мест</t>
  </si>
  <si>
    <t>шт.</t>
  </si>
  <si>
    <t>164</t>
  </si>
  <si>
    <t>111222</t>
  </si>
  <si>
    <t>МКУ "УКС"</t>
  </si>
  <si>
    <t>Строительство детского сада по ул. Ххх</t>
  </si>
  <si>
    <t>х</t>
  </si>
  <si>
    <t>КВАРТАЛЬНЫЙ ОТЧЕТ</t>
  </si>
  <si>
    <t>о выполнении мероприятий муниципальной программы</t>
  </si>
  <si>
    <t>Ед. изм.</t>
  </si>
  <si>
    <t>03</t>
  </si>
  <si>
    <t>04</t>
  </si>
  <si>
    <t>06</t>
  </si>
  <si>
    <t>07</t>
  </si>
  <si>
    <t>08</t>
  </si>
  <si>
    <t>12</t>
  </si>
  <si>
    <t>Уплата имущественного и земельного налога за объекты благоустройства</t>
  </si>
  <si>
    <t>Организация озеленения территории города</t>
  </si>
  <si>
    <t>Организация освещения территории муниципального образования, включая архитектурную подсветку зданий, строений, сооружений</t>
  </si>
  <si>
    <t>Модернизация сетей наружного освещения</t>
  </si>
  <si>
    <t>Благоустройство территорий общего пользования</t>
  </si>
  <si>
    <t>Охрана окружающей среды на территории городского округа</t>
  </si>
  <si>
    <t>Обустройство и содержание зон рекреаций и пляжей</t>
  </si>
  <si>
    <t>Площадь территорий общего пользования</t>
  </si>
  <si>
    <t>Количество объектов</t>
  </si>
  <si>
    <t>Количество светоточек</t>
  </si>
  <si>
    <t>Площадь общественных кладбищ</t>
  </si>
  <si>
    <t>Количество мероприятий</t>
  </si>
  <si>
    <t xml:space="preserve">Количество объектов  </t>
  </si>
  <si>
    <t>тыс.кв.м.</t>
  </si>
  <si>
    <t>тыс. кв.м</t>
  </si>
  <si>
    <t>ед.</t>
  </si>
  <si>
    <t>тыс. кв. м</t>
  </si>
  <si>
    <t>га</t>
  </si>
  <si>
    <t>05</t>
  </si>
  <si>
    <t>единиц</t>
  </si>
  <si>
    <t>КГХиС</t>
  </si>
  <si>
    <t>Количество благоустроенных общественных территорий</t>
  </si>
  <si>
    <t>Количество благоустроенных дворовых территорий</t>
  </si>
  <si>
    <t>Организация стоков ливневых вод</t>
  </si>
  <si>
    <t>Протяженность системы водоотведения дренажных и поверхностных сточных вод</t>
  </si>
  <si>
    <t>Капитальные вложения в объекты муниципальной собственности в целях разработки проектной и рабочей документации</t>
  </si>
  <si>
    <t>Эксплуатация системы водоотведения дренажных и поверхностных сточных вод</t>
  </si>
  <si>
    <t>Протяженность системы водоотведения дренажных и поверхностных вод</t>
  </si>
  <si>
    <t>Изготовление геодезической и подеревной съемки, проверка сметной документации в ГАУКО "Центр проектных экспертиз" в целях подготовки проектной документации по объектам благоустройства дворовых территорий</t>
  </si>
  <si>
    <t>КМК</t>
  </si>
  <si>
    <t>Количество транспорта</t>
  </si>
  <si>
    <t>09</t>
  </si>
  <si>
    <t>Организация использования, охраны, защиты и воспроизводства городских лесов</t>
  </si>
  <si>
    <t>11</t>
  </si>
  <si>
    <t>КпСП</t>
  </si>
  <si>
    <t>Праздничное и тематическое оформление города</t>
  </si>
  <si>
    <t>Сумма финансового обеспечения по годам реализации, тыс. руб.</t>
  </si>
  <si>
    <t xml:space="preserve">Количество объектов </t>
  </si>
  <si>
    <r>
      <t xml:space="preserve">Региональный проект </t>
    </r>
    <r>
      <rPr>
        <b/>
        <sz val="12"/>
        <rFont val="Calibri"/>
        <family val="2"/>
        <charset val="204"/>
      </rPr>
      <t>«</t>
    </r>
    <r>
      <rPr>
        <b/>
        <sz val="12"/>
        <rFont val="Times New Roman"/>
        <family val="1"/>
        <charset val="204"/>
      </rPr>
      <t>Формирование комфортной городской среды</t>
    </r>
    <r>
      <rPr>
        <b/>
        <sz val="12"/>
        <rFont val="Calibri"/>
        <family val="2"/>
        <charset val="204"/>
      </rPr>
      <t>»</t>
    </r>
  </si>
  <si>
    <t>МКУ "КСЗ"</t>
  </si>
  <si>
    <t>МБУ "Гидротехник"</t>
  </si>
  <si>
    <t>МБУ "Чистота"</t>
  </si>
  <si>
    <t>Текущее содержание сетей наружного освещения</t>
  </si>
  <si>
    <t>МБУ "Городские леса"</t>
  </si>
  <si>
    <t>МБУ "УКС"</t>
  </si>
  <si>
    <t>тыс. куб.м</t>
  </si>
  <si>
    <t>Содержание городских парков</t>
  </si>
  <si>
    <t xml:space="preserve">Возмещение ущерба, причиненного окружающей среде </t>
  </si>
  <si>
    <t>Количество мальков</t>
  </si>
  <si>
    <t>тыс. шт.</t>
  </si>
  <si>
    <t>ПЛАН</t>
  </si>
  <si>
    <r>
      <t xml:space="preserve"> реализации муниципальной программы </t>
    </r>
    <r>
      <rPr>
        <sz val="14"/>
        <color indexed="8"/>
        <rFont val="Calibri"/>
        <family val="2"/>
        <charset val="204"/>
      </rPr>
      <t>«</t>
    </r>
    <r>
      <rPr>
        <sz val="14"/>
        <color indexed="8"/>
        <rFont val="Times New Roman"/>
        <family val="1"/>
        <charset val="204"/>
      </rPr>
      <t xml:space="preserve">Формирование современной городской среды городского округа </t>
    </r>
    <r>
      <rPr>
        <sz val="14"/>
        <color indexed="8"/>
        <rFont val="Calibri"/>
        <family val="2"/>
        <charset val="204"/>
      </rPr>
      <t>«</t>
    </r>
    <r>
      <rPr>
        <sz val="14"/>
        <color indexed="8"/>
        <rFont val="Times New Roman"/>
        <family val="1"/>
        <charset val="204"/>
      </rPr>
      <t>Город Калининград</t>
    </r>
    <r>
      <rPr>
        <sz val="14"/>
        <color indexed="8"/>
        <rFont val="Calibri"/>
        <family val="2"/>
        <charset val="204"/>
      </rPr>
      <t>»</t>
    </r>
    <r>
      <rPr>
        <sz val="14"/>
        <color indexed="8"/>
        <rFont val="Times New Roman"/>
        <family val="1"/>
        <charset val="204"/>
      </rPr>
      <t xml:space="preserve"> </t>
    </r>
  </si>
  <si>
    <t>Исполнитель мероприятия муниципальной программы</t>
  </si>
  <si>
    <t>Код   основного мероприятия муниципаль-       ной программы</t>
  </si>
  <si>
    <t>Основное мероприятие муниципальной программы / направление расходов / мероприятие муниципальной программы</t>
  </si>
  <si>
    <t>Показатели выполнения основного мероприятия муниципальной программы/ направления расходов / мерпоприятия муниципальной программы</t>
  </si>
  <si>
    <t>2024 год</t>
  </si>
  <si>
    <t>2025 год</t>
  </si>
  <si>
    <t xml:space="preserve">Плановое значение </t>
  </si>
  <si>
    <t>Количество</t>
  </si>
  <si>
    <t>Всего по программе</t>
  </si>
  <si>
    <t>Благоустройство дворовых территорий</t>
  </si>
  <si>
    <t>Разработка проектной документации</t>
  </si>
  <si>
    <t>85131</t>
  </si>
  <si>
    <t>85321</t>
  </si>
  <si>
    <t>Благоустройство общественных территорий</t>
  </si>
  <si>
    <t>Количество высаженных зеленых насаждений</t>
  </si>
  <si>
    <t>85512</t>
  </si>
  <si>
    <t>85311</t>
  </si>
  <si>
    <t>Содержание территории общественных  кладбищ</t>
  </si>
  <si>
    <t>тыс.кв.м</t>
  </si>
  <si>
    <t>Содержание рекультивированного земельного участка (полигон ТБО в г. Калининграде (Балтийское шоссе))</t>
  </si>
  <si>
    <t>Количество благоустроенных общественных   территорий</t>
  </si>
  <si>
    <t>Количество благоустроенных дворовых  территорий</t>
  </si>
  <si>
    <t>Реализация программ формирования современной городской среды</t>
  </si>
  <si>
    <t>Отведение ливневых вод с территорий общего пользования</t>
  </si>
  <si>
    <t>85511</t>
  </si>
  <si>
    <t>Материально-техническое обеспечение учреждений, осуществляющих организацию ливневых стоков</t>
  </si>
  <si>
    <t>Объем сточных вод</t>
  </si>
  <si>
    <t>Комплект 
документации</t>
  </si>
  <si>
    <t>ед</t>
  </si>
  <si>
    <t>Обустройство мест массового отдыха</t>
  </si>
  <si>
    <t>Комплект проектной документации</t>
  </si>
  <si>
    <t>Содержание территории пляжа "Мечта"</t>
  </si>
  <si>
    <t>Искусственное воспроизводство молоди сига в Куршском заливе</t>
  </si>
  <si>
    <t>Прием поверхностных сточных вод</t>
  </si>
  <si>
    <t>Комплект документации</t>
  </si>
  <si>
    <t>Площадь городских лесов</t>
  </si>
  <si>
    <t>Количество техники и оборудования</t>
  </si>
  <si>
    <t>Площадь территории</t>
  </si>
  <si>
    <t>Ремонт и содержание детских площадок</t>
  </si>
  <si>
    <t>Обслуживание контейнеров с устройствами для хранения специальных гигиенических наборов для сбора экскрементов собак</t>
  </si>
  <si>
    <t>Количество урн</t>
  </si>
  <si>
    <t>Уборка и санитарное содержание территорий общего пользования</t>
  </si>
  <si>
    <t>Уборка городских территорий</t>
  </si>
  <si>
    <t>Закупка техники и оборудования</t>
  </si>
  <si>
    <t>Подготовка документации в отношении выявленных бесхозяйных объектов</t>
  </si>
  <si>
    <t>Оформление решения о предоставлении водного объекта в пользование</t>
  </si>
  <si>
    <t>45557</t>
  </si>
  <si>
    <t>Реконструкция участка сети дождевой канализации диаметром 700 мм с устройством очистных сооружений по ул. Колхозной в г. Калининграде</t>
  </si>
  <si>
    <t>45559</t>
  </si>
  <si>
    <t>Реконструкция участка сети дождевой канализации диаметром 600 мм с устройством очистных сооружений по ул. Льва Толстого в г. Калининграде</t>
  </si>
  <si>
    <t>Проведение работ по благоустройству территории общего пользования</t>
  </si>
  <si>
    <t xml:space="preserve">МКУ "КСЗ"  </t>
  </si>
  <si>
    <t>0</t>
  </si>
  <si>
    <t>Комплект проектной 
документации</t>
  </si>
  <si>
    <t>Субсидии некоммерческой организации Благотворительному Фонду «Благоустройство и Взаимопомощь» на реализацию инвестиционных проектов, одобренных на Совете по улучшению инвестиционного климата Калининградской области</t>
  </si>
  <si>
    <t>85332</t>
  </si>
  <si>
    <t>Обустройство детской игровой площадки по ул. Окской</t>
  </si>
  <si>
    <t>8</t>
  </si>
  <si>
    <t>Строительство пешеходного моста через реку Новая Преголя в районе ул.В. Гюго                   в г. Калининграде</t>
  </si>
  <si>
    <t>Количество проб</t>
  </si>
  <si>
    <t>Разработка проектно-сметной документации по благоустройству территории, прилегающей к бастиону "Обертайх"  (ул. Литовский вал)</t>
  </si>
  <si>
    <t>2026 год</t>
  </si>
  <si>
    <t>Декабрь 2024</t>
  </si>
  <si>
    <t>Установка и обслуживание биотуалетных кабин на территории общего пользования, а также на период массовых мероприятий</t>
  </si>
  <si>
    <t>Сентябрь 2024</t>
  </si>
  <si>
    <t>Осуществление мероприятий по содержанию земельных участков</t>
  </si>
  <si>
    <t>Площадь территории окашивания</t>
  </si>
  <si>
    <t xml:space="preserve">Обустройство пожарных разрывов путем окоса </t>
  </si>
  <si>
    <t>Изготовление топографических и дендрокарт парков</t>
  </si>
  <si>
    <t>Лесопатологическое обследование территорий парков</t>
  </si>
  <si>
    <t>9</t>
  </si>
  <si>
    <t>Организация мест (площадок) для накопления твердых коммунальных отходов</t>
  </si>
  <si>
    <t xml:space="preserve">Содержание городских территорий </t>
  </si>
  <si>
    <t>на 2024 г. и плановый период 2025-2026 гг.</t>
  </si>
  <si>
    <t>Ремонт въездных знаков</t>
  </si>
  <si>
    <t>Содержание зеленых насаждений, расположенных на территориях общего пользования</t>
  </si>
  <si>
    <t>Лечение деревьев</t>
  </si>
  <si>
    <t>Количество зеленых насаждений</t>
  </si>
  <si>
    <t>Площадь цветников</t>
  </si>
  <si>
    <t>Озеленение территорий городского округа</t>
  </si>
  <si>
    <t>Реализация проектов компенсационного озеленения в рамках соглашений, подписанных с ГКУ КО "Управление дорожного хозяйства Калининградской области"</t>
  </si>
  <si>
    <t>Количество проектов</t>
  </si>
  <si>
    <t>Количество питательных пунктов</t>
  </si>
  <si>
    <t>Устройство архитектурно-художественной подсветки на территории, прилегающей к Муниципальному автономному учреждению культуры города Калининграда «Концертно-театральный комплекс «Дом искусств»</t>
  </si>
  <si>
    <t>Работы по вывозу бетонных конструкций с территории оз. Шенфлиз</t>
  </si>
  <si>
    <t>т</t>
  </si>
  <si>
    <t>Проведение лабораторных исследований для организации контроля качества воды из родника (наб. Ген. Карбышева)</t>
  </si>
  <si>
    <t>Площадь зеленых насаждений</t>
  </si>
  <si>
    <t>Уход за хвойными деревьями</t>
  </si>
  <si>
    <t>Уход за кустами сирени</t>
  </si>
  <si>
    <t>Капитальный ремонт наружного освещения по ул. Алданской в мкр. А. Космодемьянского</t>
  </si>
  <si>
    <t xml:space="preserve">Капитальный ремонт сетей наружного освещения разворотной площадки и парковки, примыкающей к спортивному комплексу «Янтарный» </t>
  </si>
  <si>
    <t xml:space="preserve">Капитальный ремонт системы управления наружного освещения городского округа "Город Калининград" с модернизацией исполнительных и питательных пунктов сетей наружного освещения </t>
  </si>
  <si>
    <t xml:space="preserve">Количество устройств </t>
  </si>
  <si>
    <t>тыс.пог.м</t>
  </si>
  <si>
    <t>Содержание и обустройство территорий общественных кладбищ городского округа "Город Калининград"</t>
  </si>
  <si>
    <t>Обустройство территорий общественных кладбищ</t>
  </si>
  <si>
    <t>Площадь обработки</t>
  </si>
  <si>
    <t>Масса вывезенных конструкций</t>
  </si>
  <si>
    <t xml:space="preserve">Завоз песка на места массового отдыха на водных объектах </t>
  </si>
  <si>
    <t xml:space="preserve">Очистка водной глади от тростника, камыша на водных объектах города </t>
  </si>
  <si>
    <t>кв.м</t>
  </si>
  <si>
    <t xml:space="preserve">Демонтаж  и монтаж памятного знака в честь 750-летия Калининградской области "Роза ветров" </t>
  </si>
  <si>
    <t xml:space="preserve">Обустройство смотровой площадки (фотозоны) с обустройством подходов (ор-р ул. Багратиона д. 24) </t>
  </si>
  <si>
    <t xml:space="preserve">Благоустройство детской игровой  площадки в границах ул. Баумана-Можайская-Заводская </t>
  </si>
  <si>
    <t xml:space="preserve">Ремонт инженерных сетей трубопровода, расположенных по адресу ул. Правая Набережная, 25-25а </t>
  </si>
  <si>
    <t>Оплата электроэнергии</t>
  </si>
  <si>
    <t>Обустройство, ремонт и содержание детских площадок</t>
  </si>
  <si>
    <t>Обустройство детской площадки по туп. Зоологическому, в том числе поставка оборудования</t>
  </si>
  <si>
    <t>Обустройство детских площадок в районе оз. Летнего, ул. Еловая аллея, 64, ул. Березовая, 3, ул. Б. Хмельницкого</t>
  </si>
  <si>
    <t>Обустройство детских площадок: озеро Поплавок, ул. Алданская - ул. Лужская, ул. Яналова - Каштановая аллея (сквер Семейный), ул. Алданская (сквер)</t>
  </si>
  <si>
    <t>Акарицидная обработка и дератизация территории детских и спортивных площадок</t>
  </si>
  <si>
    <t>Проведение экспертизы технического состояния детских и спортивных площадок</t>
  </si>
  <si>
    <t>Поставка скамеек для детских и спортивных площадок</t>
  </si>
  <si>
    <t>Комплект документации (заключений)</t>
  </si>
  <si>
    <t>Количество скамеек</t>
  </si>
  <si>
    <t>Установка, ремонт и содержание (обслуживание) туалетов, контейнеров для сбора экскрементов</t>
  </si>
  <si>
    <t>Содержание и ремонт городских фонтанов</t>
  </si>
  <si>
    <t>Приобретение, установка, ремонт и содержание малых архитектурных форм (МАФ)</t>
  </si>
  <si>
    <t>Количество МАФ</t>
  </si>
  <si>
    <t xml:space="preserve">Ремонт элементов благоустройства </t>
  </si>
  <si>
    <t>Нанесение разметки в скверах, на набережных</t>
  </si>
  <si>
    <t>Количество судебных решений</t>
  </si>
  <si>
    <t>S1240</t>
  </si>
  <si>
    <t>Капитальный ремонт сетей наружного освещения, замена светильников</t>
  </si>
  <si>
    <t>Капитальный ремонт сетей наружного освещения на территории кладбища в пос. Авангардное-Сазоновка</t>
  </si>
  <si>
    <t>Капитальный ремонт сетей наружного освещения на территории кладбища по Балтийскому шоссе</t>
  </si>
  <si>
    <t>Устройство архитектурно-художественной подсветки (у памятников Петру  1 и Шиллеру на пр-кте Мира)</t>
  </si>
  <si>
    <t>Июнь 2024</t>
  </si>
  <si>
    <t>Апрель 2024</t>
  </si>
  <si>
    <t xml:space="preserve">Благоустройство территории общего пользования в районе д.19 по ул. Береговой, в том числе устройство покрытия лестничного спуска </t>
  </si>
  <si>
    <t xml:space="preserve">Благоустройство сквера по ул. Алданской  (в районе ручья Лесного) в мкр. А. Космодемьянского (2 этап), в том числе услуги по надзору </t>
  </si>
  <si>
    <t>Разработка проектной документации по благоустройству сквера по ул. Флотской</t>
  </si>
  <si>
    <t>Разработка проектной документации по благоустройству территории общего пользования "Городские часы "Древо времени" (Часовые пояса") (ул. Шевченко)</t>
  </si>
  <si>
    <t>Разработка проектной документации по благоустройству земельных участков в границах улиц Пролетарская - Ракитная - ручей Парковый - Горького</t>
  </si>
  <si>
    <t>Разработка проектной документации по переустройству детской площадки по ул. Вагнера - Житомирской</t>
  </si>
  <si>
    <t>Разработка проектной документации  по благоустройству сквера по ул. Великолукской</t>
  </si>
  <si>
    <t>Содержание территории 
общественных  кладбищ, в том числе услуги по вывозу ТКО</t>
  </si>
  <si>
    <t>Нанесение границ общественных кладбищ в информационную систему учета захоронений GIS Память</t>
  </si>
  <si>
    <t>Ремонт асфальтового покрытия на кладбищах (пос. Сазоновка - Авангардное, Балтийское шоссе)</t>
  </si>
  <si>
    <t>Разработка проекта санитарно-защитной зоны (для проектируемого объекта в пос. Медведевка)</t>
  </si>
  <si>
    <t>Разработка схемы расположения земельного участка на кадастровом плане (для проектируемого объекта в пос. Медведевка)</t>
  </si>
  <si>
    <t>Оценка рыночной величины платы за сервитут</t>
  </si>
  <si>
    <t>Технологическое присоединение к электрическим сетям (для проектируемого кладбища в пос. Медведевка)</t>
  </si>
  <si>
    <t>КРДТИ</t>
  </si>
  <si>
    <t>Рекультивация земельных участков</t>
  </si>
  <si>
    <t>10</t>
  </si>
  <si>
    <t>Содержание территорий мест массового отдыха населения на водных объектах города</t>
  </si>
  <si>
    <t xml:space="preserve">Лабораторные исследования измерения и проведение санитарно-эпидемиологической экспертизы озера Шенфлиз, Голубого озера, озера Пелавское, озеро Карповское, плата в рамках разрешения о совместном водопользовании </t>
  </si>
  <si>
    <t>Закупка пластиковых контейнеров для сбора ТКО (ул. Лейт. Яналова, ул. П. Морозова, ул. Тихорецкая)</t>
  </si>
  <si>
    <t>Количество контейнеров</t>
  </si>
  <si>
    <t>Уборка модульных туалетов</t>
  </si>
  <si>
    <t>Ремонт фонтанов (пл. Победы, сквер у скульптуры "Борющиеся зубры")</t>
  </si>
  <si>
    <t>Установка столбов (опор) для лазерного оборудования у фонтана в сквере 70-летия Калининградской области</t>
  </si>
  <si>
    <t>Поставка всепогодного бокса для проекционного оборудования у фонтана в сквере 70-летия Калининградской области</t>
  </si>
  <si>
    <t>Содержание территории общего пользования, ремонт элементов благоустройства, расположенных на них</t>
  </si>
  <si>
    <t xml:space="preserve">Акарицидная обработка и дератизация территории объектов культурного наследия местного (муниципального) значения, расположенных в скверах и зеленых зонах </t>
  </si>
  <si>
    <t>Установка МАФ на ул. П. Морозова</t>
  </si>
  <si>
    <t>Установка МАФ на ул. Планерной</t>
  </si>
  <si>
    <t>Установка МАФ на ул. Алданской</t>
  </si>
  <si>
    <t>Ремонт элементов благоустройства на территории, прилегающей к оз. Поплавок</t>
  </si>
  <si>
    <t>Поставка и установка устройств управления светильниками ("Гелиос" NEMA)</t>
  </si>
  <si>
    <t xml:space="preserve">Поставка контейнерных шкафов для накопления ТКО </t>
  </si>
  <si>
    <t>Количество шкафов</t>
  </si>
  <si>
    <t xml:space="preserve">Поставка контейнеров для ТКО, в том числе пластиковых передвижных контейнеров для накопления ТКО </t>
  </si>
  <si>
    <t>Ремонт контейнерной площадки                 (ул. Портовая, 5-15)</t>
  </si>
  <si>
    <t>Капитальный ремонт сетей наружного освещения на территории кладбища                   по пр-кту Мира</t>
  </si>
  <si>
    <t>Благоустройство по ул. Эпроновской</t>
  </si>
  <si>
    <t xml:space="preserve">Благоустройство земельного участка 39:15:151316:332 для организации места отдыха (в районе пляжа "Мечта"), в том числе технологическое присоединение к линии электропередач </t>
  </si>
  <si>
    <t xml:space="preserve"> Услуги по хранению и перемещению брошенных транспортных средств</t>
  </si>
  <si>
    <t>Организация обеспечения утилизации брошенных транспортных средств</t>
  </si>
  <si>
    <t xml:space="preserve">Обустройство мест захоронения </t>
  </si>
  <si>
    <t>Площадь мест захоронения</t>
  </si>
  <si>
    <t>тыс. кв.м.</t>
  </si>
  <si>
    <t>Количество  МАФ</t>
  </si>
  <si>
    <t>Количество МАФ (вазоны)</t>
  </si>
  <si>
    <t>0*</t>
  </si>
  <si>
    <t>Содержание и техническое обслуживание инженерных сетей и оборудования по ул. Правая Набережная, 25-25а, в том числе компенсация затрат на потребление электроэнергии ООО "Цепрусс"</t>
  </si>
  <si>
    <t>* объект учтен в 01 мероприятие "Региональный проект «Формирование комфортной городской среды»"</t>
  </si>
  <si>
    <t>Количество отремонтированных объектов</t>
  </si>
  <si>
    <t>Прочие мероприятия в сфере благоустройства</t>
  </si>
  <si>
    <t>Ремонт и содержание игровой площадки "Кораблик" (наб. оз. Верхнего)</t>
  </si>
  <si>
    <t>Количество оборудования</t>
  </si>
  <si>
    <t>Содержание и ремонт городских фонтанов, в т.ч. водоснабжение и водоотведение, оплата электроэнергии</t>
  </si>
  <si>
    <t>Оказание услуг по обслуживанию оборудования с сопровождением на светомузыкальном фонтане в целях вопроизведения изображений на веерном водном экране (сквер 70-летия Калининградской области, сквер у монумента Мать-Россия, пл. Победы), поставка оборудования, пуско-наладочные работы, программное обеспечение</t>
  </si>
  <si>
    <t>Количество вазонов</t>
  </si>
  <si>
    <t>Восстановление ливневых лотков с решетками по наб. Ген. Карбышева и наб. Парадной</t>
  </si>
  <si>
    <t>Поставка антивандальных элементов (сквер у Дома искусств)</t>
  </si>
  <si>
    <t>Содержание цветников</t>
  </si>
  <si>
    <t>Посадка цветников</t>
  </si>
  <si>
    <t xml:space="preserve">Текущее содержание сетей наружного освещения, в том числе услуги по оценке объектов </t>
  </si>
  <si>
    <t xml:space="preserve">Устройство сети электроснабжения объекта в районе д. 16-22 по ул. Летняя на земельном участке с кадастровым номером 39:15:000000:3786, в том числе проектно-изыскательские работы </t>
  </si>
  <si>
    <t xml:space="preserve">Устройство сети электроснабжения объекта в районе д. 5,7 по ул. Батальная с началом на земельном участке с кадастровым номером 39:15:150820:3 и окончанием в районе озера Зимнего, в том числе проектно-изыскательские работы </t>
  </si>
  <si>
    <t>Август 2024</t>
  </si>
  <si>
    <t>Разработка дизайн-проекта по благоустройству сквера "Семейный" (ул. Яналова - ул. Каштановая аллея)</t>
  </si>
  <si>
    <t>Разработка дизайн-проекта по благоустройству территориии общего пользования вокруг оз. Зимнего</t>
  </si>
  <si>
    <t>Изготовление топографической, геодезической и подеревной съемки (планов), подготовка схем границ испрашиваемых к использованию земель для подготовки проектной документации по объектам благоустройства, проверка сметной документации в ГАУ КО "Центр проектных экспертиз", оплата техприсоединения к сетям</t>
  </si>
  <si>
    <t>Приложение                                                                                     к приказу комитета городского хозяйства и строительства                                     от "___" _______ № п-КГХиС-___</t>
  </si>
  <si>
    <t>Количество туалетов</t>
  </si>
  <si>
    <t>Реализация мероприятий Туркода в рамках регионального проекта "Развитие туристической инфраструктуры"</t>
  </si>
  <si>
    <t>МКУ "ГДСР"</t>
  </si>
  <si>
    <t>Капитальный ремонт наружного освещения с устройством архитектурной подсветки мостов "Высокий", "Юбилейный", "Деревянный", "Медовый"</t>
  </si>
  <si>
    <t>Благоустройство территорий общего пользования (архитектурно-художественная подсветка по ул. Октябрьская, 71, наб. Петра Великого, ул. Багратиона, 4; устройство смотровой площадки по ул. Багратиона, 24, закупка и установка скульптурной композиции "Эйлер и загадка кенигсбергских мостов", установка элементов благоустройства и МАФ, создание аудиогида)</t>
  </si>
  <si>
    <t>Установка модульных туалетов по ул. Краснооктябрьской и в сквере 70-летия Калининградской области</t>
  </si>
  <si>
    <t>Ремонт объекта культурного наследия местного (муниципального ) значения "Здание административное", архитектурно-художественная подсветка                                 (ул. Эпроновская, 31)</t>
  </si>
  <si>
    <t>Развитие и укрепление материально-технической базы учреждений в целях содержания территории общего пользования</t>
  </si>
  <si>
    <t xml:space="preserve"> Закупка техники и оборудования для выполнения работ по уборке акваторий от мусора и наплавных загрязнений, водных и прибрежно-водных растений на водных объектах</t>
  </si>
  <si>
    <t>Количество единиц техники и оборудования</t>
  </si>
  <si>
    <t xml:space="preserve">Площадь акватории </t>
  </si>
  <si>
    <t>Установка МАФ на территории, прилегающей к оз. Летнему, замена ограждения</t>
  </si>
  <si>
    <t>Посадка сирени</t>
  </si>
  <si>
    <t>Приобретение и посадка хвойных растений</t>
  </si>
  <si>
    <t>МКУ"КСЗ"</t>
  </si>
  <si>
    <t>Архитектурно-художественная подсветка памятников Ф. Шиллеру и Петру 1</t>
  </si>
  <si>
    <t>Благоустройство территории, прилегающей к Дому искусств, авторский надзор за выполнением работ, работы по облицовке фундамента, археологические полевые работы, проектирование</t>
  </si>
  <si>
    <t>Октябрь 2024</t>
  </si>
  <si>
    <t>Подключение к централизованной системе холодного водоснабжения туалетов, обследование наружных сетей водопровода и канализации, услуги по химическому и микробиологическому анализу воды</t>
  </si>
  <si>
    <t>Обустройство пешеходных дорожек детской игровой и спортивной площадки по ул. Пионерской, 52-58 (дополнительные работы к работам 2023 г.)*</t>
  </si>
  <si>
    <t>Региональный проект "Развитие туристической инфраструктуры"(***)</t>
  </si>
  <si>
    <t>** объекты учтены в 14 мероприятии  Региональный проект "Развитие туристической инфраструктуры"</t>
  </si>
  <si>
    <t>*** субсидии на реализацию мерпоприятия (14) предоставлены в 2023 г.</t>
  </si>
  <si>
    <t>96122</t>
  </si>
  <si>
    <t>Материально-техническое обеспечение учреждений в целях организации использования, охраны, защиты и воспроизводства городских лесов</t>
  </si>
  <si>
    <t xml:space="preserve">Закупка техники </t>
  </si>
  <si>
    <t>Благоустройство территории вокруг оз. Летнего (обустройство пешеходных дорожек и настила, установка МАФ)</t>
  </si>
  <si>
    <t>Количество единиц техники</t>
  </si>
  <si>
    <t xml:space="preserve">Количество единиц техники </t>
  </si>
  <si>
    <t>Акарицидная обработка и дератизация пляжей</t>
  </si>
  <si>
    <t xml:space="preserve">Благоустройство территории общего пользования, прилегающей к озеру Пеньковому (ул. Коммунистическая)                                  </t>
  </si>
  <si>
    <t>Содержание мест массового отдыха</t>
  </si>
  <si>
    <t xml:space="preserve">Благоустройство дворовых территорий                                   (ул. Коммунистическая, 59а, 59б; ул. Красносельская, 80, 80а, 80б; ул. Марш. Борзова, 7-11, 13-17, 19-25; ул. Зоологическая, 53, 67-71, ул. Кирова, 85-87; ул. С. Разина, 26-26а, 28, ул. Красная, 23-25а; ул. Островского, 12,13, 14; ул. Горького, 158-160, ул. Гайдара, 111-115)                               </t>
  </si>
  <si>
    <t>Благоустройство территорий отдельно стоящих многоквартирных домов   (адресный перечень объектов благоустройства дворовых территорий на 2026 год будет сформирован по итогам заседания общественной комиссии по организации общественного обсуждения проекта муниципальной программы формирования современной городской среды городского округа «Город Калининград», проведению оценки предложений заинтересованных лиц и осуществлению контроля за реализацией муниципальной программы "Формирование современной городской среды городского округа «Город Калининград»</t>
  </si>
  <si>
    <t>Благоустройство территории общего пользования, прилегающей к озеру Верхнему в границах ул. А. Невского – ул. Некрасова – ул. Лескова – ул. Достоевского</t>
  </si>
  <si>
    <t>Благоустройство территории общего пользования "Городские часы "Древо времени" (Часовые пояса") (ул. Шевченко)</t>
  </si>
  <si>
    <t>Обустройство места массового отдыха (оз. Шенфлиз)</t>
  </si>
  <si>
    <t>Ремонт детской игровой  площадки в районе пруда Нижнего</t>
  </si>
  <si>
    <t>Ремонт и обслуживание модульных туалетов, в том числе настройка удаленного доступа к системе видеонаблюдения</t>
  </si>
  <si>
    <t>Приобретение и установка  урн, скамеек, МАФ, ограждений, указателей, табличек</t>
  </si>
  <si>
    <t>Уход за газонами (ул. Воейкова, разворотное кольцо по ул. Горького - ул. Гайдара, сквер "Мать-Россия")</t>
  </si>
  <si>
    <t>Посадка зеленых насаждений (деревьев, кустарников, многолетников)</t>
  </si>
  <si>
    <t>Посадка многолетников (ул. Баранова, ул. Эпроновская)</t>
  </si>
  <si>
    <t>Благоустройство парка "парк Каштановый"</t>
  </si>
  <si>
    <t>Разработка проектной документации по благоустройству территории, прилегающей к Музейному кварталу (1,3,4,5,6 этапы), в том числе обследование несущих конструкций набережных</t>
  </si>
  <si>
    <t>Благоустройство территории вблизи ул. Строительной, 9а (мкр. Прибрежный)</t>
  </si>
  <si>
    <t>Обустройство детских игровых площадок на территории у оз. Летнего</t>
  </si>
  <si>
    <t>Дополнительные работы по монтажу лайтбоксов и светильников скамеек, устройству покрытия под навесами на объектах Туркода**</t>
  </si>
  <si>
    <t>Разработка проектной документации по благоустройству территории общего пользования, прилегающей к оз. Верхнему в границах ул. А. Невского – ул. Некрасова – ул. Лескова – ул. Достоевского</t>
  </si>
  <si>
    <t>Переустановка игрового комплекса с детской игровой площадки по ул. Алданской на детскую игровую площадку по ул.Багратиона, 90-112</t>
  </si>
  <si>
    <t>Очистка от крупногабаритного мусора территории сквера (в районе дома № 32б по ул. Серж. Мишина)</t>
  </si>
  <si>
    <t>Ремонт пешеходных дорожек по ул. Д. Донского</t>
  </si>
  <si>
    <t>Ремонт лестничных спусков (пр-кт Московский, 95 и 133)</t>
  </si>
  <si>
    <t xml:space="preserve">Ремонт лестничного спуска по ул. Харьковской </t>
  </si>
  <si>
    <t>Устройство подпорной стенки по ул. Чайковского</t>
  </si>
  <si>
    <t>Проведение комплексной товароведческой и строительно-технической экспертизы "Скамьи парковой"</t>
  </si>
  <si>
    <t>Оплата по судебному решению в пользу  ООО "Строительная компания "Ирис"  ФС № 045665378</t>
  </si>
  <si>
    <t>Уход за зелеными насаждениями  (деревьями, кустарниками, многолетниками, цветниками)</t>
  </si>
  <si>
    <t>Обустройство контейнерных площадок (перечень площадок определится в 2025 году)</t>
  </si>
  <si>
    <t>Содержание водных объектов                                (уборка акваторий водных объектов (удаление бытового мусора с водной поверхности), не предоставленных в пользование)</t>
  </si>
  <si>
    <t>Благоустройство територии общего пользования в районе бастиона «Обертайх» (ул. Литовский вал, 5)</t>
  </si>
  <si>
    <t>Обустройство места массового отдыха (пруд Голубые озера)</t>
  </si>
  <si>
    <t>Утилизация покрытия из резиновой крошки с детских игровых площадок</t>
  </si>
  <si>
    <t>Содержание и ремонт МАФ, в том числе информационных щитов, указателей, табличек, ограждений, покраска МАФ, оплата услуг Интернета</t>
  </si>
  <si>
    <t>Очистка чаши фонтана, обследование наружных сетей водопровода, технологическое присоединение для электроснабжения (ул. Краснооктябрьская - ул. Мореходная)</t>
  </si>
  <si>
    <t>Устранение провала в сквере Косм. Леонова</t>
  </si>
  <si>
    <t xml:space="preserve">Демонтаж элементов благоустройства в сквере Ю. Иванова (ул. К. Маркса) </t>
  </si>
  <si>
    <t xml:space="preserve">Содержание земельных участков по ул. Согласия, ул. Серж. Мишина, ул. Крымской </t>
  </si>
  <si>
    <t>Ремонт на территории общего пользования, прилегающей к пруду Нижнему,  в том числе лестничных спусков, ступеней, ограждений, покрытия пешеходной дорожки, ремонт ограждения из профлиста</t>
  </si>
  <si>
    <t>Ремонт покрытия на наб. Гюго</t>
  </si>
  <si>
    <t>Выполнение работ по восстановлению ливневых лотков с решетками на территории Парадной набережной</t>
  </si>
  <si>
    <t>Разборка, сборка, погрузка и перевозка скамеек парковых с перекрестка по ул. Багратиона - ул. Гюго на Парадную набережную</t>
  </si>
  <si>
    <t>Поставка панелей временного ограждения</t>
  </si>
  <si>
    <t>Количество панелей ограждения</t>
  </si>
  <si>
    <t>Оказание услуг по транспортировке булыжного камня 200х200х200 от Нижнего пруда до Мамоновского шоссе, 17а</t>
  </si>
  <si>
    <t>Масса булыжного камня</t>
  </si>
  <si>
    <t>тонн</t>
  </si>
  <si>
    <t>Масса резиновой крошки</t>
  </si>
  <si>
    <t>Перенос лайтбокса</t>
  </si>
  <si>
    <t>Окраска перильных ограждений (оз. Поплавок, Нижний пруд, оз. Летнее)</t>
  </si>
  <si>
    <t>Текущий ремонт МАФ, расположенных у родника (ул. Ген. Карбышева)</t>
  </si>
  <si>
    <t>Ремонт на территории общего пользования, прилегающей к оз. Верхнему</t>
  </si>
  <si>
    <t>Ремонт и замена элементов благоустройства на территории у оз. Летнего,  в том числе ограждений</t>
  </si>
  <si>
    <t>Обследование технического состояния строительных конструкций берегоукрепительных сооружений наб. р. Преголи (на участке от эстакадного моста до моста Деревянного)</t>
  </si>
  <si>
    <t>Техническое обследование территории с выполнением инженерно-геологических изысканий территорий вдоль руч. Гагаринского в границах территории общего пользования на земельном участке  с КН 39:15:132512:768, КН 39:15:132512:25 (в районе МКД № 2а по ул. Ю. Гагарина)</t>
  </si>
  <si>
    <t xml:space="preserve">Работы по подбору материалов и изготовлению инженерно-топографического плана М 1:500 </t>
  </si>
  <si>
    <t>Восстановление и ремонт газона (разворотное кольце  по ул. Горького -  ул. Гайдара, сквер "Мать-Россия", ул. Воейкова, в районе МКД по ул. Автомобильной, 24, ул. Эпроновская)</t>
  </si>
  <si>
    <t>Разработка проектов компенсационного озеленения, реконструкции зеленых насаждений, эскизного проекта по устройству цветников</t>
  </si>
  <si>
    <t>Высадка в открытый грунт саженцев хвойных пород, приобретенных в 2023 году, уход за ними</t>
  </si>
  <si>
    <t>Работы по оформлению клумб в рамках Туркода (ул. Ген. Карбышева, наб. Адм. Трибуца)</t>
  </si>
  <si>
    <t>Содержание площадок для выгула и дрессировки животных (оз. Летнее), замена песка на площадках</t>
  </si>
  <si>
    <t>Оказание услуг по оценке объектов и проведению оценки определения рыночной стоимости объекта движимого имущества</t>
  </si>
  <si>
    <t xml:space="preserve">Компенсация убытков в связи с бездоговорным потреблением электроэнергии по адресу: г. Калининград, ул. Октябрьская, ПП-514 </t>
  </si>
  <si>
    <t>Капитальный ремонт сетей (архитектурная подсветка второго эстакадного моста по Аллее Чемпионов)</t>
  </si>
  <si>
    <t>Подключение к сети электроснабжения навесов с качающимися лавками (наб. Ген. Карбышева, ул. Октябрьская, ул. Эпроновская)</t>
  </si>
  <si>
    <t>Капитальный ремонт сети наружного освещения и подземных коммуникаций по ул.Красная (на участке от пр.Мира до ул.Маршала Борзова)</t>
  </si>
  <si>
    <t>Капитальный ремонт сети наружного освещения и подземных коммуникаций у фонтана (ориентир - стадион "Балтика")</t>
  </si>
  <si>
    <t>Капитальный ремонт сети наружного освещения по ул. Гаражной - Юношеской - Горького (сквер)</t>
  </si>
  <si>
    <t>Поставка светильников  и опор наружного освещения (ул. Гаражная, ул. Береговая)</t>
  </si>
  <si>
    <t>Работы по модернизации сети наружного освещения с заменой опор (в районе Памятного знака рыбакам-пионерам океанического лова)</t>
  </si>
  <si>
    <t>Работы по модернизации сети наружного освещения по ул. Северной</t>
  </si>
  <si>
    <t>Работы по модернизации сети наружного освещения по ул. О. Кошевого (в районе ул. Понартской и ул. Н. Карамзина)</t>
  </si>
  <si>
    <t>Работы по модернизации сети электроснабжения объектов (ул. Багратиона, 4, ул. Октябрьская, 6) с заменой автоматических выключателей</t>
  </si>
  <si>
    <t>Работы по модернизации сетей наружного совещения (в районе дома № 17 по ул. Железнодорожной)</t>
  </si>
  <si>
    <t>Устройство дополнительного освещения вблизи пешеходных переходов</t>
  </si>
  <si>
    <t>Количество переходов</t>
  </si>
  <si>
    <t>Работы по модернизации сетей наружного совещения по ул. У. Громовой</t>
  </si>
  <si>
    <t>Обследование муниципальных объектов линейно-кабельных сооружений связи (сети электроснабжения), определение места залегания кабеля электроснабжения</t>
  </si>
  <si>
    <t>Модернизация сетей наружного освещения с устройством светильников архитектурной подсветкки общественных территорий (наб. Петра Великого)</t>
  </si>
  <si>
    <t>Создание архитектурно-художественной подсветки в районе здания (наб. Петра Великого) с использованием способа проецирования изображения SLIDE MAPPING на поверхности реальных объектов</t>
  </si>
  <si>
    <t>Создание архитектурно-художественной подсветки в районе здания (ул. Багратиона, 4) с использованием способа проецирования изображения SLIDE MAPPING на поверхности реальных объектов</t>
  </si>
  <si>
    <t>Установка опоры наружного освещения около Домика смотрителя (ул. Багратиона)</t>
  </si>
  <si>
    <t>Разработка рабочей документации по устройству сети электроснабжения объекта в районе д.37 по наб. Адм. Трибуца на земельном участке с кадастровым номером 39:15:000000:2907</t>
  </si>
  <si>
    <t>Проектирование сетей наружного освещения</t>
  </si>
  <si>
    <t>Разработка рабочей документации по устройству сети электроснабжения объекта в районе д. 4-4а по ул. Земельная на земельном участке с кадастровым номером 39:15:131828:1488 (тех. присоединение)</t>
  </si>
  <si>
    <t>Устройство архитектурно-художественной подсветки общественных территорий (у памятников Петру 1 и Ф.Шиллеру) (проектирование, проверка сметной документации)</t>
  </si>
  <si>
    <t>Проектно-изыскательские работы по устройству сетей наружного совещения (в районе д. 5,7 по ул. Батальная с началом на земельном участке с кадастровым номером 39:15:150820:3 и окончанием в районе озера Зимнего, в районе д. 16-22 по ул. Летняя на земельном участке с кадастровым номером 39:15:000000:3786, ул. У. Громовой д.131 от ул.Понартской до ул. Флагманская, ул. Розы Люксембург))</t>
  </si>
  <si>
    <t>Создание условий для отдыха и рекреации в муниципальных образованиях Калининградской области</t>
  </si>
  <si>
    <t>Проектные (изыскательские) работы по организации наружного освещения площадки для дрессуры собак в районе ул. Толстикова, 8 (у оз. Летнего)</t>
  </si>
  <si>
    <t xml:space="preserve">Технологическое присоединение для электроснабжения объектов, услуги по восстановлению (переоформлению) документов о технологическом присоединении (общественных кладбищ (пос. Авангардное, Балтийское шоссе), въездных знаков (пр-кты Советсткий, Московский), туалет (ул. Адм. Трибуца), исполнительных и питательных пунктов (Балтийское шоссе, ул. Батальная), системы видеонаблюдения и звукосиренного комплекса ГОиЧС (ул. Лейт Яналова, ул. Великолукская, ул. Земельная, 4-4а)) </t>
  </si>
  <si>
    <t>Работы по подбору материалов и изготовлению инженерно-топографического плана, кадастровые работы (ул. Алданская (от ул. Лужская до д. 26), ул. Фестивальная аллея, ул. Пионерская, ул. Ген. Соммера (3 этап), ул. Колхозная, оз. Летнее, ул. Лукашова, вблизи пешеходных переходов (ул. Парт Железняка, Краснокаменная, Чекистов, Типографская, Красносельская), въездных знаков (по пр-кту Советскому, Балтийскому шоссе, ул. Дзержинского), земельный участок с кадастровым номером 39:00:000000:701), выполнению схем границ запрашиваемых к использованию земель (ЗУ № 39:15:121565:150, 39:15:121560:119, ул. Грекова), исполнительной съемки (сквер по ул. Согласия - ул. Елизаветинской))</t>
  </si>
  <si>
    <t xml:space="preserve">Благоустройство территорий отдельно стоящих многоквартирных домов                               ( ул. Адмиральская, 3/3а; ул. Марш. Новикова, 4-6; ул. Бородинская, 6; ул. Ю. Гагарина, 74-76а; ул. Линейная, 14-18; ул. И. Земнухова, 8-10)    </t>
  </si>
  <si>
    <t xml:space="preserve">ед. </t>
  </si>
  <si>
    <t xml:space="preserve">Благоустройство сквера по ул. Флотской </t>
  </si>
  <si>
    <t xml:space="preserve">Благоустройство сквера по ул. Станочной - ул. Радищева </t>
  </si>
  <si>
    <t>Благоустройство сквера Достоевского (ул. Носова - ул. Грекова), в том числе археологическое обследование, устройство пешеходных дорожек на территории, прилегающей к скверу</t>
  </si>
  <si>
    <t>Поставка элементов ограждения территории по ул. Ген. Соммера (3 этап) от ул. Подп. Иванникова до ул. Проф. Севастьянова)</t>
  </si>
  <si>
    <t>Обустройство детских игровых площадок  (ул. Артиллерийская, ул. Ген. Соммера -  ул. Рокоссовского)</t>
  </si>
  <si>
    <t>Выполнение работ по корректировке дизайн-проекта по благоустройству сквера Энергетиков (пр-кт Мира)</t>
  </si>
  <si>
    <t>Разработка дизайн-проекта по установке МАФ  (скамейки) на наб. Петра Великого</t>
  </si>
  <si>
    <t>Разработка проектной документации по благоустройству территории общего пользования, прилегающей к оз. Пеньковому (ул. Коммунистическая), в том числе изыскания, геодезическая съемка, технологическое присоединение</t>
  </si>
  <si>
    <t>Проверка проектно-сметной доккументации в центре проектных экспертиз (наб. Старопрегольская (лайтбокс))</t>
  </si>
  <si>
    <t xml:space="preserve">Подготовка и выдача технических условий </t>
  </si>
  <si>
    <t>Благоустройство входной группы общественного кладбища по пр-кту Мира</t>
  </si>
  <si>
    <t>Приобретение бензомоторной техники с навесным оборудованием</t>
  </si>
  <si>
    <t>Услуги по предоставлению, установке и обслуживанию мобильных биотуалетных кабин на период массовых мероприятий, в зоне массового отдыха на озере Верхнем, озере Поплавок, озере Летнее, наб. Адм. Трибуца, Парадной набережной, в сквере 70-летия Калининградской области, на бульваре по ул. Ген.Соммера - ул. Рокоссовского, в местах отдыха на водных объектах городского округа "Город Калининград"</t>
  </si>
  <si>
    <t>Монтаж, демонтаж  адаптивного пляжа, кабин для переодевания на территориях мест массового отдыха населения на водных объектах, ремонт элементов благоустройства, ремонт деревянного ограждения, переустановка кабин для переодевания на оз. Пелавское, замена настила в кабинах для переодевания на озерах</t>
  </si>
  <si>
    <t>Обустройство территории, прилегающей к мангальной зоне, обустройство мангальной зоны в районе озер Голубых (мкр. Прибрежный),оз. Карповское, оз. Форелевое, в том числе поставка МАФ</t>
  </si>
  <si>
    <t>Содержание мангальной зоны (озера Голубые)</t>
  </si>
  <si>
    <t>Выполнение работ по сохранению объекта культурного наследия регионального значения «Парк Южный», 1927 год, Калининградская область, город Калининград, проспект Калинина — улица Аллея Смелых (устройство системы видеонаблюдения, оповещения), авторский и технический надзор</t>
  </si>
  <si>
    <t>Проведение работ по сохранению объекта культурного наследия, включенного в Единый государственный реестр объектов культурного наследия (памятников истории и культуры) народов Российской Федерации, или выявленного объекта культурного наследия, объект культурного наследия местного (муниципального) значения,  «Парк Луизенваль», конец XVIII века, город Калининград, проспект Мира- проспект Победы, Центральный парк культуры и отдыха (производственные работы по ремонту проезда), авторский и технический надзор</t>
  </si>
  <si>
    <t>Приобретение погрузчика с навесным оборудованием</t>
  </si>
  <si>
    <t>Количество техники</t>
  </si>
  <si>
    <t>МКУ "КСЗ</t>
  </si>
  <si>
    <t>Обустройство контейнерной площадки для ТКО по ул. Аксакова, 108-110</t>
  </si>
  <si>
    <t>Обустройство контейнерной площадки для ТКО по ул. Тенистая аллея</t>
  </si>
  <si>
    <t xml:space="preserve">Декабрь 2024 </t>
  </si>
  <si>
    <t>Выполнение схем границ публичного сервитута, подготовка графического описания местоположения публичного сервитута и схем границ испрашиваемых к использованию земель</t>
  </si>
  <si>
    <t>Обустройство контейнерной площадки для ТКО по ул. Емельянова, 253</t>
  </si>
  <si>
    <t>Обустройство контейнерных площадок для ТКО по ул. Вагоностроительная, 16; ул. Степана Разина, 39; ул. Судостроительная, 81А; ул. Дзержинского, 44; ул. Ангарская, 80-82</t>
  </si>
  <si>
    <t>Замощение площадок под укомплектованные шкафы для накопления ТКО (ул. Яблоневая аллея, 1, 29)</t>
  </si>
  <si>
    <t>Обустройство контейнерных площадок для ТКО по ул. Эльблонгская, 9-11, ул. Ген.-лейт. Озерова, 2,  ул. М.Новикова, 4-6</t>
  </si>
  <si>
    <t>Обустройство контейнерных площадок, в том числе подъездных путей к ним                                 (ул. Лесопильная, 68,  ул. Герцена 1 Е, Литовский вал, 89 А, ул. 2-ая Шуйская, 3, ул. Интернациональная, 60-62, ул. Репина, 46, ул. Емельянова, 80 , ул. Менделеева, 60, ул. Судостроительная, 45)</t>
  </si>
  <si>
    <t xml:space="preserve">Благоустройство  парка "парк "Каштановый" (1 этап)                            </t>
  </si>
  <si>
    <t>Проведение работ по сохранению объекта культурного наследия, включенного в Единый государственный реестр объектов культурного наследия (памятников истории и культуры) народов Российской Федерации, или выявленного объекта культурного наследия, объект культурного наследия местного (муниципального) значения,  «Парк Луизенваль», конец XVIII века, город Калининград, проспект Мира- проспект Победы, Центральный парк культуры и отдыха (капитальный ремонт проезда), авторский и технический надзор</t>
  </si>
  <si>
    <t>Работы по сохранению объекта культурного наследия местного (муниципального) значения "Парк им. Макса Ашманна" 1910 год, расположенного по адресу: город Калининград, улица М.Лесная - ул. Герцена - ул. Подполковника Ефремова (благоустройство территории, технический и авторский надзор)</t>
  </si>
  <si>
    <t>Количество площадок замощения</t>
  </si>
  <si>
    <t xml:space="preserve">Благоустройство территорий парка                                  им. Ю. Гагарина, расположенного по адресу: г. Калининград,  ул. Киевская, 134                                 (детская площадка),                                                  парка им. Макса Ашманна* (*субсидия предоставлена МБУ "Дирекция ландшафтных парков" в 2023 году)                               </t>
  </si>
  <si>
    <t xml:space="preserve">Работы по замене газового котла и ремонту системы горячего водоснабжения внутренних помещений офисного здания, расположенного по адресу: г.Калининград, ул.Офицерская, 5  </t>
  </si>
  <si>
    <t>Проведение работ по сохранению объекта культурного наследия, включенного в Единый государственный реестр объектов культурного наследия (памятников истории и культуры) народов Российской Федерации, или выявленного объекта культурного наследия, объект культурного наследия местного (муниципального) значения,  «Парк Луизенваль», конец XVIII века, город Калининград, проспект Мира- проспект Победы, Центральный парк культуры и отдыха (производственные работы по монтажу наружной системы видеонаблюдения и оповещения), авторский и технический надзор</t>
  </si>
  <si>
    <t xml:space="preserve">Благоустройство территории общего пользования (территория определится по итогам рейтингового голосования, запланированного к проведению                          в 2025 году)                                   </t>
  </si>
  <si>
    <t>Монтаж оборудования вентиляции для технических помещений фонтанов                                      (сквер 70-летия Калининградской области, пл. Победы, оз. Верхнее)</t>
  </si>
  <si>
    <t>Установка металлических вазонов                                 (ул. Баграмяна - ул. Гюго, спуск к Московскому пр-кту)</t>
  </si>
  <si>
    <t xml:space="preserve">Обустройство вазонов-лавок                                                         по ул. Проф. Баранова </t>
  </si>
  <si>
    <t>Замощение мест установки МАФ                                                                  (ул. Багратиона,  ул. Октябрьская, 4а-6 , территория сквера по ул. Краснооктябрьской)</t>
  </si>
  <si>
    <t>Благоустройство территорий отдельно стоящих многоквартирных домов                               (ул. Комсомольская, 33, 35; пер. Карташева, 16, 18; ул. Нарвская, 62; ул. Пионерская, 24-26; ул. Маяковского, 13-19; ул. Огарева, 36; ул. Кирова, 25-27; ул. Красносельская, 18;  ул. Грибоедова, 13-19)</t>
  </si>
  <si>
    <t>Устройство плиточного покрытия в районе наб. Карбышева (площадки под навесами                                           с 2-мя качающимися лавками в форме птицы с подсветкой)</t>
  </si>
  <si>
    <t>Благоустройство територии общего пользования, прилегающей к оз. Верхнему в рйоне ул. Курортная, 75</t>
  </si>
  <si>
    <t>Благоустройство сквера "Семейный"                                       (ул. Яналова - ул. Каштановая аллея)</t>
  </si>
  <si>
    <t>Благоустройство сквера                                      по ул. Великолукской</t>
  </si>
  <si>
    <t>Замощение участков территриии, примыкающей к стадиону Балтика                                              (пр-кт Мира)</t>
  </si>
  <si>
    <t>Оказание услуг по техническому и авторскому надзорам за выполнением работ по сохранению объекта культурного наследия местного (муниципального) значения «Парк им. Макса Ашманна» 1910 год, расположенного по адресу: город Калининград, улица М. Лесная – ул. Герцена – ул. Подполковника Ефремова                                               (устройство инженерных сетей)</t>
  </si>
  <si>
    <t xml:space="preserve">Проведение работ по благоустройству территории парка им.Юрия Гагарина, расположенного по адресу: г.Калининград, ул.Киевская, 134 (детская площадка), составление сметы на проектно-изыскательские работы по объектам: выполнение работ по сохранению объекта культурного наследия местного (муниципального) значения «Парк им. Макса Ашманна» 1910 год, расположенного по адресу: город Калининград, улица М. Лесная- ул. Герцена – ул. Подполковника Ефремова (разработка проектной документации на обустройство детской и спортивной площадок), выполнение работ по сохранению объекта культурного наследия регионального значения «Парк «Южный», 1927 год, Калининградская область, город Калининград, проспект Калинина — улица Аллея Смелых (разработка проектной документации на обустройство детской и спортивной площадок) выполнение работ по сохранению объекта культурного наследия местного (муниципального) значения «Парк им. Макса Ашманна» 1910 год, расположенного по адресу: город Калининград, улица М. Лесная- ул. Герцена – ул. Подполковника Ефремова (разработка проектной документации на обустройство детской и спортивной площадок), выполнение работ по сохранению объекта культурного наследия регионального значения «Парк «Южный», 1927 год, Калининградская область, город Калининград, проспект Калинина — улица Аллея Смелых (разработка проектной документации на обустройство детской и спортивной площадок), выполнение работ по сохранению объекта культурного наследия регионального значения «Парк Южный», 1927 год, Калининградская область, город Калининград, проспект Калинина — улица Аллея Смелых (ремонт асфальтового покрытия), авторский и технический надзор, устройство дорожек из тротуарной плитки и устройство электрических сетей детской площадки в парке им. Юрия Гагарина                     </t>
  </si>
  <si>
    <t xml:space="preserve">Обустройство контейнерных площадок для ТКО по ул. ул. Лейт. Яналова, 14; ул. Павлика Морозова, 146;  ул. Тихорецкая, 12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</si>
</sst>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00_);_(* \(#,##0.00\);_(* &quot;-&quot;??_);_(@_)"/>
    <numFmt numFmtId="166" formatCode="[$-419]mmmm\ yyyy;@"/>
    <numFmt numFmtId="167" formatCode="0.0"/>
    <numFmt numFmtId="168" formatCode="#,##0.0"/>
  </numFmts>
  <fonts count="45" x14ac:knownFonts="1">
    <font>
      <sz val="10"/>
      <name val="Arial Cyr"/>
      <charset val="204"/>
    </font>
    <font>
      <sz val="11"/>
      <color theme="1"/>
      <name val="Calibri"/>
      <family val="2"/>
      <charset val="204"/>
      <scheme val="minor"/>
    </font>
    <font>
      <sz val="10"/>
      <name val="Times New Roman"/>
      <family val="1"/>
      <charset val="204"/>
    </font>
    <font>
      <sz val="10"/>
      <name val="Arial"/>
      <family val="2"/>
      <charset val="204"/>
    </font>
    <font>
      <sz val="11"/>
      <color indexed="8"/>
      <name val="Calibri"/>
      <family val="2"/>
    </font>
    <font>
      <i/>
      <sz val="10"/>
      <name val="Arial Cyr"/>
      <charset val="204"/>
    </font>
    <font>
      <sz val="12"/>
      <name val="Times New Roman"/>
      <family val="1"/>
      <charset val="204"/>
    </font>
    <font>
      <sz val="10"/>
      <name val="Arial Cyr"/>
      <charset val="204"/>
    </font>
    <font>
      <b/>
      <sz val="12"/>
      <name val="Times New Roman"/>
      <family val="1"/>
      <charset val="204"/>
    </font>
    <font>
      <sz val="8"/>
      <name val="Arial Cyr"/>
      <charset val="204"/>
    </font>
    <font>
      <sz val="12"/>
      <name val="Arial Cyr"/>
      <charset val="204"/>
    </font>
    <font>
      <sz val="14"/>
      <color indexed="8"/>
      <name val="Times New Roman"/>
      <family val="1"/>
      <charset val="204"/>
    </font>
    <font>
      <sz val="14"/>
      <color indexed="8"/>
      <name val="Calibri"/>
      <family val="2"/>
      <charset val="204"/>
    </font>
    <font>
      <sz val="10"/>
      <color indexed="8"/>
      <name val="Times New Roman"/>
      <family val="1"/>
      <charset val="204"/>
    </font>
    <font>
      <sz val="10"/>
      <color indexed="10"/>
      <name val="Times New Roman"/>
      <family val="1"/>
      <charset val="204"/>
    </font>
    <font>
      <sz val="10"/>
      <color indexed="10"/>
      <name val="Arial Cyr"/>
      <charset val="204"/>
    </font>
    <font>
      <sz val="12"/>
      <color indexed="8"/>
      <name val="Times New Roman"/>
      <family val="1"/>
      <charset val="204"/>
    </font>
    <font>
      <sz val="12"/>
      <color indexed="17"/>
      <name val="Times New Roman"/>
      <family val="1"/>
      <charset val="204"/>
    </font>
    <font>
      <b/>
      <sz val="12"/>
      <color indexed="8"/>
      <name val="Times New Roman"/>
      <family val="1"/>
      <charset val="204"/>
    </font>
    <font>
      <sz val="10"/>
      <color indexed="8"/>
      <name val="Arial Cyr"/>
      <charset val="204"/>
    </font>
    <font>
      <b/>
      <sz val="12"/>
      <name val="Calibri"/>
      <family val="2"/>
      <charset val="204"/>
    </font>
    <font>
      <b/>
      <sz val="22"/>
      <name val="Times New Roman"/>
      <family val="1"/>
      <charset val="204"/>
    </font>
    <font>
      <sz val="14"/>
      <name val="Times New Roman"/>
      <family val="1"/>
      <charset val="204"/>
    </font>
    <font>
      <b/>
      <sz val="11"/>
      <name val="Times New Roman"/>
      <family val="1"/>
      <charset val="204"/>
    </font>
    <font>
      <sz val="11"/>
      <color theme="1"/>
      <name val="Calibri"/>
      <family val="2"/>
      <charset val="204"/>
      <scheme val="minor"/>
    </font>
    <font>
      <sz val="12"/>
      <color rgb="FFFF0000"/>
      <name val="Times New Roman"/>
      <family val="1"/>
      <charset val="204"/>
    </font>
    <font>
      <sz val="12"/>
      <color theme="1" tint="4.9989318521683403E-2"/>
      <name val="Times New Roman"/>
      <family val="1"/>
      <charset val="204"/>
    </font>
    <font>
      <b/>
      <sz val="12"/>
      <color rgb="FFFF0000"/>
      <name val="Times New Roman"/>
      <family val="1"/>
      <charset val="204"/>
    </font>
    <font>
      <sz val="12"/>
      <color theme="1"/>
      <name val="Times New Roman"/>
      <family val="1"/>
      <charset val="204"/>
    </font>
    <font>
      <b/>
      <sz val="12"/>
      <color theme="1" tint="4.9989318521683403E-2"/>
      <name val="Times New Roman"/>
      <family val="1"/>
      <charset val="204"/>
    </font>
    <font>
      <b/>
      <sz val="12"/>
      <color theme="1"/>
      <name val="Times New Roman"/>
      <family val="1"/>
      <charset val="204"/>
    </font>
    <font>
      <sz val="13"/>
      <name val="Times New Roman"/>
      <family val="1"/>
      <charset val="204"/>
    </font>
    <font>
      <sz val="13"/>
      <name val="Arial Cyr"/>
      <charset val="204"/>
    </font>
    <font>
      <b/>
      <sz val="13"/>
      <name val="Times New Roman"/>
      <family val="1"/>
      <charset val="204"/>
    </font>
    <font>
      <sz val="13"/>
      <color indexed="8"/>
      <name val="Times New Roman"/>
      <family val="1"/>
      <charset val="204"/>
    </font>
    <font>
      <b/>
      <sz val="13"/>
      <color indexed="8"/>
      <name val="Times New Roman"/>
      <family val="1"/>
      <charset val="204"/>
    </font>
    <font>
      <b/>
      <sz val="13"/>
      <color theme="1" tint="4.9989318521683403E-2"/>
      <name val="Times New Roman"/>
      <family val="1"/>
      <charset val="204"/>
    </font>
    <font>
      <sz val="13"/>
      <color theme="1" tint="4.9989318521683403E-2"/>
      <name val="Times New Roman"/>
      <family val="1"/>
      <charset val="204"/>
    </font>
    <font>
      <sz val="13"/>
      <color indexed="17"/>
      <name val="Times New Roman"/>
      <family val="1"/>
      <charset val="204"/>
    </font>
    <font>
      <sz val="10"/>
      <name val="Arial"/>
      <family val="2"/>
      <charset val="204"/>
    </font>
    <font>
      <b/>
      <sz val="13"/>
      <color theme="1"/>
      <name val="Times New Roman"/>
      <family val="1"/>
      <charset val="204"/>
    </font>
    <font>
      <sz val="13"/>
      <color theme="1"/>
      <name val="Times New Roman"/>
      <family val="1"/>
      <charset val="204"/>
    </font>
    <font>
      <sz val="12"/>
      <color rgb="FF00B050"/>
      <name val="Times New Roman"/>
      <family val="1"/>
      <charset val="204"/>
    </font>
    <font>
      <sz val="12"/>
      <color indexed="81"/>
      <name val="Tahoma"/>
      <charset val="204"/>
    </font>
    <font>
      <b/>
      <sz val="12"/>
      <color indexed="81"/>
      <name val="Tahoma"/>
      <charset val="204"/>
    </font>
  </fonts>
  <fills count="7">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4">
    <xf numFmtId="0" fontId="0" fillId="0" borderId="0"/>
    <xf numFmtId="0" fontId="3" fillId="0" borderId="0"/>
    <xf numFmtId="0" fontId="4" fillId="0" borderId="0"/>
    <xf numFmtId="0" fontId="24" fillId="0" borderId="0"/>
    <xf numFmtId="0" fontId="24" fillId="0" borderId="0"/>
    <xf numFmtId="0" fontId="24" fillId="0" borderId="0"/>
    <xf numFmtId="0" fontId="24" fillId="0" borderId="0"/>
    <xf numFmtId="0" fontId="7" fillId="0" borderId="0"/>
    <xf numFmtId="165" fontId="3" fillId="0" borderId="0" applyFont="0" applyFill="0" applyBorder="0" applyAlignment="0" applyProtection="0"/>
    <xf numFmtId="43" fontId="3" fillId="0" borderId="0" applyFont="0" applyFill="0" applyBorder="0" applyAlignment="0" applyProtection="0"/>
    <xf numFmtId="0" fontId="3" fillId="0" borderId="0"/>
    <xf numFmtId="164" fontId="3" fillId="0" borderId="0" applyFont="0" applyFill="0" applyBorder="0" applyAlignment="0" applyProtection="0"/>
    <xf numFmtId="0" fontId="39" fillId="0" borderId="0"/>
    <xf numFmtId="0" fontId="1" fillId="0" borderId="0"/>
  </cellStyleXfs>
  <cellXfs count="238">
    <xf numFmtId="0" fontId="0" fillId="0" borderId="0" xfId="0"/>
    <xf numFmtId="0" fontId="0" fillId="0" borderId="1" xfId="0" applyBorder="1"/>
    <xf numFmtId="0" fontId="2"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vertical="center" wrapText="1"/>
    </xf>
    <xf numFmtId="0" fontId="13" fillId="0" borderId="1" xfId="0" applyFont="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5" fillId="0" borderId="0" xfId="0" applyFont="1"/>
    <xf numFmtId="166" fontId="2" fillId="0" borderId="1" xfId="0" applyNumberFormat="1" applyFont="1" applyBorder="1" applyAlignment="1">
      <alignment vertical="center" wrapText="1"/>
    </xf>
    <xf numFmtId="0" fontId="5" fillId="2" borderId="1" xfId="0" applyFont="1" applyFill="1" applyBorder="1" applyAlignment="1">
      <alignment horizontal="left" vertical="center" wrapText="1" shrinkToFit="1"/>
    </xf>
    <xf numFmtId="49" fontId="2" fillId="3" borderId="2" xfId="0" applyNumberFormat="1" applyFont="1" applyFill="1" applyBorder="1" applyAlignment="1">
      <alignment horizontal="left" vertical="center" wrapText="1"/>
    </xf>
    <xf numFmtId="49" fontId="2" fillId="0" borderId="1" xfId="0" applyNumberFormat="1" applyFont="1" applyBorder="1" applyAlignment="1">
      <alignment vertical="center"/>
    </xf>
    <xf numFmtId="49" fontId="2" fillId="0" borderId="1" xfId="0" applyNumberFormat="1" applyFont="1" applyBorder="1" applyAlignment="1">
      <alignment horizontal="center" vertical="center"/>
    </xf>
    <xf numFmtId="4" fontId="2" fillId="0" borderId="1" xfId="0" applyNumberFormat="1" applyFont="1" applyBorder="1" applyAlignment="1">
      <alignment vertical="center" wrapText="1"/>
    </xf>
    <xf numFmtId="49" fontId="2" fillId="3" borderId="1" xfId="0" applyNumberFormat="1" applyFont="1" applyFill="1" applyBorder="1" applyAlignment="1">
      <alignment vertical="center"/>
    </xf>
    <xf numFmtId="0" fontId="2" fillId="3" borderId="1" xfId="0" applyFont="1" applyFill="1" applyBorder="1" applyAlignment="1">
      <alignment vertical="center" wrapText="1"/>
    </xf>
    <xf numFmtId="166" fontId="2" fillId="3" borderId="1" xfId="0" applyNumberFormat="1" applyFont="1" applyFill="1" applyBorder="1" applyAlignment="1">
      <alignment vertical="center" wrapText="1"/>
    </xf>
    <xf numFmtId="4" fontId="2" fillId="3" borderId="1" xfId="0" applyNumberFormat="1" applyFont="1" applyFill="1" applyBorder="1" applyAlignment="1">
      <alignment vertical="center" wrapText="1"/>
    </xf>
    <xf numFmtId="49" fontId="2" fillId="3" borderId="1" xfId="0" applyNumberFormat="1" applyFont="1" applyFill="1" applyBorder="1" applyAlignment="1">
      <alignment horizontal="center" vertical="center"/>
    </xf>
    <xf numFmtId="0" fontId="0" fillId="3" borderId="0" xfId="0" applyFill="1"/>
    <xf numFmtId="49" fontId="2" fillId="0" borderId="1" xfId="0" applyNumberFormat="1" applyFont="1" applyBorder="1" applyAlignment="1">
      <alignment horizontal="left" vertical="center" wrapText="1"/>
    </xf>
    <xf numFmtId="4" fontId="31" fillId="0" borderId="1" xfId="0" applyNumberFormat="1" applyFont="1" applyFill="1" applyBorder="1" applyAlignment="1">
      <alignment horizontal="center" vertical="center" wrapText="1"/>
    </xf>
    <xf numFmtId="0" fontId="17" fillId="0" borderId="0" xfId="0" applyFont="1" applyFill="1"/>
    <xf numFmtId="49" fontId="17" fillId="0" borderId="0" xfId="0" applyNumberFormat="1" applyFont="1" applyFill="1"/>
    <xf numFmtId="0" fontId="6" fillId="0" borderId="0" xfId="0" applyFont="1" applyFill="1"/>
    <xf numFmtId="49" fontId="6" fillId="0" borderId="1" xfId="0" applyNumberFormat="1" applyFont="1" applyFill="1" applyBorder="1" applyAlignment="1">
      <alignment horizontal="center" vertical="center"/>
    </xf>
    <xf numFmtId="4" fontId="31" fillId="0" borderId="1" xfId="0" applyNumberFormat="1" applyFont="1" applyFill="1" applyBorder="1" applyAlignment="1">
      <alignment horizontal="center" vertical="center"/>
    </xf>
    <xf numFmtId="0" fontId="25" fillId="0" borderId="0" xfId="0" applyFont="1" applyFill="1"/>
    <xf numFmtId="4" fontId="17" fillId="0" borderId="0" xfId="0" applyNumberFormat="1" applyFont="1" applyFill="1"/>
    <xf numFmtId="0" fontId="17" fillId="0" borderId="0" xfId="0" applyFont="1" applyFill="1" applyBorder="1"/>
    <xf numFmtId="0" fontId="17" fillId="0" borderId="3" xfId="0" applyFont="1" applyFill="1" applyBorder="1"/>
    <xf numFmtId="0" fontId="16" fillId="0" borderId="0" xfId="0" applyFont="1" applyFill="1"/>
    <xf numFmtId="4" fontId="6" fillId="0" borderId="0" xfId="0" applyNumberFormat="1" applyFont="1" applyFill="1"/>
    <xf numFmtId="4" fontId="25" fillId="0" borderId="0" xfId="0" applyNumberFormat="1" applyFont="1" applyFill="1"/>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49" fontId="6"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wrapText="1"/>
    </xf>
    <xf numFmtId="4" fontId="31" fillId="0" borderId="0" xfId="0" applyNumberFormat="1" applyFont="1" applyFill="1" applyBorder="1" applyAlignment="1">
      <alignment horizontal="center" vertical="center"/>
    </xf>
    <xf numFmtId="49" fontId="17" fillId="0" borderId="0" xfId="0" applyNumberFormat="1" applyFont="1" applyFill="1" applyBorder="1"/>
    <xf numFmtId="49" fontId="17" fillId="0" borderId="0" xfId="0" applyNumberFormat="1" applyFont="1" applyFill="1" applyBorder="1" applyAlignment="1">
      <alignment horizontal="center" vertical="center" wrapText="1"/>
    </xf>
    <xf numFmtId="4" fontId="38" fillId="0" borderId="0" xfId="0" applyNumberFormat="1" applyFont="1" applyFill="1" applyBorder="1"/>
    <xf numFmtId="0" fontId="17" fillId="0" borderId="4" xfId="0" applyFont="1" applyFill="1" applyBorder="1"/>
    <xf numFmtId="49" fontId="17" fillId="0" borderId="0" xfId="0" applyNumberFormat="1" applyFont="1" applyFill="1" applyAlignment="1">
      <alignment horizontal="center" vertical="center" wrapText="1"/>
    </xf>
    <xf numFmtId="4" fontId="38" fillId="0" borderId="0" xfId="0" applyNumberFormat="1" applyFont="1" applyFill="1"/>
    <xf numFmtId="4" fontId="38" fillId="0" borderId="1" xfId="0" applyNumberFormat="1" applyFont="1" applyFill="1" applyBorder="1"/>
    <xf numFmtId="0" fontId="6" fillId="0" borderId="0" xfId="0" applyFont="1" applyFill="1" applyAlignment="1">
      <alignment horizontal="center"/>
    </xf>
    <xf numFmtId="0" fontId="6" fillId="0" borderId="0" xfId="0" applyFont="1" applyFill="1" applyAlignment="1">
      <alignment wrapText="1"/>
    </xf>
    <xf numFmtId="0" fontId="27" fillId="0" borderId="0" xfId="0" applyFont="1" applyFill="1"/>
    <xf numFmtId="0" fontId="0" fillId="0" borderId="0" xfId="0" applyFill="1" applyBorder="1"/>
    <xf numFmtId="0" fontId="10" fillId="0" borderId="0" xfId="0" applyFont="1" applyFill="1" applyBorder="1"/>
    <xf numFmtId="0" fontId="6" fillId="0" borderId="0" xfId="0" applyFont="1" applyFill="1" applyBorder="1"/>
    <xf numFmtId="4" fontId="31" fillId="0" borderId="0" xfId="0" applyNumberFormat="1" applyFont="1" applyFill="1" applyBorder="1"/>
    <xf numFmtId="0" fontId="6" fillId="0" borderId="0" xfId="0" applyFont="1" applyFill="1" applyBorder="1" applyAlignment="1">
      <alignment horizontal="left" vertical="top"/>
    </xf>
    <xf numFmtId="0" fontId="0" fillId="0" borderId="0" xfId="0" applyFill="1" applyAlignment="1">
      <alignment horizontal="left"/>
    </xf>
    <xf numFmtId="0" fontId="0" fillId="0" borderId="0" xfId="0" applyFill="1" applyAlignment="1"/>
    <xf numFmtId="4" fontId="34" fillId="0" borderId="1" xfId="0" applyNumberFormat="1" applyFont="1" applyFill="1" applyBorder="1" applyAlignment="1">
      <alignment horizontal="center" vertical="center" wrapText="1"/>
    </xf>
    <xf numFmtId="4" fontId="6" fillId="0" borderId="0" xfId="0" applyNumberFormat="1" applyFont="1" applyAlignment="1">
      <alignment vertical="center"/>
    </xf>
    <xf numFmtId="4" fontId="25" fillId="0" borderId="0" xfId="0" applyNumberFormat="1" applyFont="1" applyFill="1" applyAlignment="1">
      <alignment vertical="center"/>
    </xf>
    <xf numFmtId="0" fontId="25" fillId="0" borderId="0" xfId="0" applyFont="1" applyFill="1" applyAlignment="1">
      <alignment vertical="center"/>
    </xf>
    <xf numFmtId="4" fontId="17" fillId="0" borderId="0" xfId="0" applyNumberFormat="1" applyFont="1" applyFill="1" applyAlignment="1">
      <alignment vertical="center"/>
    </xf>
    <xf numFmtId="4" fontId="42" fillId="0" borderId="2" xfId="0" applyNumberFormat="1" applyFont="1" applyBorder="1" applyAlignment="1" applyProtection="1">
      <alignment horizontal="right" vertical="center" wrapText="1"/>
    </xf>
    <xf numFmtId="2" fontId="6" fillId="0" borderId="1" xfId="0" applyNumberFormat="1" applyFont="1" applyFill="1" applyBorder="1" applyAlignment="1">
      <alignment horizontal="center" vertical="center"/>
    </xf>
    <xf numFmtId="4" fontId="35" fillId="0" borderId="1" xfId="0" applyNumberFormat="1" applyFont="1" applyFill="1" applyBorder="1" applyAlignment="1">
      <alignment horizontal="center" vertical="center" wrapText="1"/>
    </xf>
    <xf numFmtId="4" fontId="42" fillId="0" borderId="2" xfId="0" applyNumberFormat="1" applyFont="1" applyFill="1" applyBorder="1" applyAlignment="1" applyProtection="1">
      <alignment horizontal="right" vertical="center" wrapText="1"/>
    </xf>
    <xf numFmtId="4" fontId="6" fillId="0" borderId="0" xfId="0" applyNumberFormat="1" applyFont="1" applyFill="1" applyAlignment="1">
      <alignment vertical="center"/>
    </xf>
    <xf numFmtId="0" fontId="30" fillId="4" borderId="1"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166"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shrinkToFit="1"/>
    </xf>
    <xf numFmtId="3" fontId="8" fillId="4" borderId="1" xfId="0" applyNumberFormat="1" applyFont="1" applyFill="1" applyBorder="1" applyAlignment="1">
      <alignment horizontal="center" vertical="center" wrapText="1"/>
    </xf>
    <xf numFmtId="167" fontId="8" fillId="4" borderId="1" xfId="0" applyNumberFormat="1" applyFont="1" applyFill="1" applyBorder="1" applyAlignment="1">
      <alignment horizontal="center" vertical="center" wrapText="1"/>
    </xf>
    <xf numFmtId="168" fontId="33" fillId="4" borderId="1" xfId="0" applyNumberFormat="1" applyFont="1" applyFill="1" applyBorder="1" applyAlignment="1">
      <alignment horizontal="center" vertical="center" wrapText="1"/>
    </xf>
    <xf numFmtId="3" fontId="33" fillId="4" borderId="1" xfId="0" applyNumberFormat="1" applyFont="1" applyFill="1" applyBorder="1" applyAlignment="1">
      <alignment horizontal="center" vertical="center" wrapText="1"/>
    </xf>
    <xf numFmtId="4" fontId="33"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66"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49"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horizontal="center" vertical="center"/>
    </xf>
    <xf numFmtId="49"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4" fontId="33" fillId="4" borderId="1" xfId="0" applyNumberFormat="1" applyFont="1" applyFill="1" applyBorder="1" applyAlignment="1">
      <alignment horizontal="center" vertical="center" wrapText="1"/>
    </xf>
    <xf numFmtId="2" fontId="8" fillId="4" borderId="1" xfId="0" applyNumberFormat="1" applyFont="1" applyFill="1" applyBorder="1" applyAlignment="1">
      <alignment horizontal="center" vertical="center" wrapText="1"/>
    </xf>
    <xf numFmtId="2" fontId="33" fillId="4" borderId="1" xfId="0" applyNumberFormat="1" applyFont="1" applyFill="1" applyBorder="1" applyAlignment="1">
      <alignment horizontal="center" vertical="center" wrapText="1"/>
    </xf>
    <xf numFmtId="1" fontId="1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xf>
    <xf numFmtId="4" fontId="35" fillId="4"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xf>
    <xf numFmtId="1" fontId="8" fillId="4" borderId="1" xfId="0" applyNumberFormat="1" applyFont="1" applyFill="1" applyBorder="1" applyAlignment="1">
      <alignment horizontal="center" vertical="center"/>
    </xf>
    <xf numFmtId="0" fontId="26" fillId="4" borderId="1" xfId="0" applyFont="1" applyFill="1" applyBorder="1" applyAlignment="1">
      <alignment horizontal="center" vertical="center" wrapText="1"/>
    </xf>
    <xf numFmtId="49" fontId="29" fillId="4" borderId="1" xfId="0" applyNumberFormat="1" applyFont="1" applyFill="1" applyBorder="1" applyAlignment="1">
      <alignment horizontal="center" vertical="center" wrapText="1"/>
    </xf>
    <xf numFmtId="0" fontId="29" fillId="4" borderId="1" xfId="0" applyFont="1" applyFill="1" applyBorder="1" applyAlignment="1">
      <alignment horizontal="center" vertical="center" wrapText="1"/>
    </xf>
    <xf numFmtId="1" fontId="29" fillId="4" borderId="1" xfId="0" applyNumberFormat="1" applyFont="1" applyFill="1" applyBorder="1" applyAlignment="1">
      <alignment horizontal="center" vertical="center" wrapText="1"/>
    </xf>
    <xf numFmtId="4" fontId="36" fillId="4"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wrapText="1" shrinkToFit="1"/>
    </xf>
    <xf numFmtId="2"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shrinkToFit="1"/>
    </xf>
    <xf numFmtId="3" fontId="6" fillId="0" borderId="1" xfId="0"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167" fontId="28" fillId="0" borderId="1" xfId="0" applyNumberFormat="1" applyFont="1" applyFill="1" applyBorder="1" applyAlignment="1">
      <alignment horizontal="center" vertical="center" wrapText="1"/>
    </xf>
    <xf numFmtId="167" fontId="6" fillId="0" borderId="1" xfId="0" applyNumberFormat="1" applyFont="1" applyFill="1" applyBorder="1" applyAlignment="1">
      <alignment horizontal="center" vertical="center" wrapText="1"/>
    </xf>
    <xf numFmtId="1" fontId="28" fillId="0" borderId="1" xfId="0" applyNumberFormat="1" applyFont="1" applyFill="1" applyBorder="1" applyAlignment="1">
      <alignment horizontal="center" vertical="center" wrapText="1"/>
    </xf>
    <xf numFmtId="1" fontId="28" fillId="0" borderId="1" xfId="13" applyNumberFormat="1" applyFont="1" applyFill="1" applyBorder="1" applyAlignment="1">
      <alignment horizontal="center" vertical="center" wrapText="1"/>
    </xf>
    <xf numFmtId="166" fontId="6" fillId="0" borderId="1" xfId="13" applyNumberFormat="1" applyFont="1" applyFill="1" applyBorder="1" applyAlignment="1">
      <alignment horizontal="center" vertical="center" wrapText="1"/>
    </xf>
    <xf numFmtId="167" fontId="6" fillId="0" borderId="1" xfId="13" applyNumberFormat="1" applyFont="1" applyFill="1" applyBorder="1" applyAlignment="1">
      <alignment horizontal="center" vertical="center" wrapText="1"/>
    </xf>
    <xf numFmtId="1" fontId="6" fillId="0" borderId="1" xfId="13" applyNumberFormat="1" applyFont="1" applyFill="1" applyBorder="1" applyAlignment="1">
      <alignment horizontal="center" vertical="center" wrapText="1"/>
    </xf>
    <xf numFmtId="0" fontId="6" fillId="0" borderId="1" xfId="7" applyFont="1" applyFill="1" applyBorder="1" applyAlignment="1">
      <alignment horizontal="center" vertical="center" wrapText="1"/>
    </xf>
    <xf numFmtId="1" fontId="1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shrinkToFit="1"/>
    </xf>
    <xf numFmtId="3" fontId="34"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xf>
    <xf numFmtId="0" fontId="26" fillId="0" borderId="1" xfId="0" applyFont="1" applyFill="1" applyBorder="1" applyAlignment="1">
      <alignment horizontal="center" vertical="center" wrapText="1"/>
    </xf>
    <xf numFmtId="49" fontId="26" fillId="0" borderId="1" xfId="0" applyNumberFormat="1" applyFont="1" applyFill="1" applyBorder="1" applyAlignment="1">
      <alignment horizontal="center" vertical="center" wrapText="1"/>
    </xf>
    <xf numFmtId="1" fontId="26" fillId="0" borderId="1" xfId="0" applyNumberFormat="1" applyFont="1" applyFill="1" applyBorder="1" applyAlignment="1">
      <alignment horizontal="center" vertical="center" wrapText="1"/>
    </xf>
    <xf numFmtId="4" fontId="37" fillId="0" borderId="1" xfId="0" applyNumberFormat="1" applyFont="1" applyFill="1" applyBorder="1" applyAlignment="1">
      <alignment horizontal="center" vertical="center" wrapText="1"/>
    </xf>
    <xf numFmtId="4" fontId="41" fillId="0"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49" fontId="8" fillId="5" borderId="1" xfId="0" applyNumberFormat="1" applyFont="1" applyFill="1" applyBorder="1" applyAlignment="1">
      <alignment horizontal="center" vertical="center" wrapText="1"/>
    </xf>
    <xf numFmtId="1" fontId="8" fillId="5" borderId="1" xfId="0" applyNumberFormat="1" applyFont="1" applyFill="1" applyBorder="1" applyAlignment="1">
      <alignment horizontal="center" vertical="center" wrapText="1"/>
    </xf>
    <xf numFmtId="3" fontId="8" fillId="5" borderId="1" xfId="0" applyNumberFormat="1" applyFont="1" applyFill="1" applyBorder="1" applyAlignment="1">
      <alignment horizontal="center" vertical="center" wrapText="1"/>
    </xf>
    <xf numFmtId="166" fontId="8" fillId="5" borderId="1" xfId="0" applyNumberFormat="1" applyFont="1" applyFill="1" applyBorder="1" applyAlignment="1">
      <alignment horizontal="center" vertical="center" wrapText="1"/>
    </xf>
    <xf numFmtId="3" fontId="8" fillId="5" borderId="1" xfId="0" applyNumberFormat="1" applyFont="1" applyFill="1" applyBorder="1" applyAlignment="1">
      <alignment horizontal="center" vertical="center"/>
    </xf>
    <xf numFmtId="4" fontId="33" fillId="5" borderId="1" xfId="0" applyNumberFormat="1" applyFont="1" applyFill="1" applyBorder="1" applyAlignment="1">
      <alignment horizontal="center" vertical="center" wrapText="1"/>
    </xf>
    <xf numFmtId="0" fontId="30" fillId="5" borderId="1" xfId="7" applyFont="1" applyFill="1" applyBorder="1" applyAlignment="1">
      <alignment horizontal="center" vertical="center" wrapText="1"/>
    </xf>
    <xf numFmtId="0" fontId="30" fillId="5" borderId="1" xfId="0" applyFont="1" applyFill="1" applyBorder="1" applyAlignment="1">
      <alignment horizontal="center" vertical="center" wrapText="1"/>
    </xf>
    <xf numFmtId="1" fontId="30" fillId="5" borderId="1" xfId="0" applyNumberFormat="1" applyFont="1" applyFill="1" applyBorder="1" applyAlignment="1">
      <alignment horizontal="center" vertical="center" wrapText="1"/>
    </xf>
    <xf numFmtId="49" fontId="30" fillId="5" borderId="1" xfId="0" applyNumberFormat="1" applyFont="1" applyFill="1" applyBorder="1" applyAlignment="1">
      <alignment horizontal="center" vertical="center" wrapText="1"/>
    </xf>
    <xf numFmtId="167" fontId="8" fillId="5"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xf>
    <xf numFmtId="4" fontId="40" fillId="5" borderId="1" xfId="0" applyNumberFormat="1" applyFont="1" applyFill="1" applyBorder="1" applyAlignment="1">
      <alignment horizontal="center" vertical="center" wrapText="1"/>
    </xf>
    <xf numFmtId="2" fontId="8" fillId="5" borderId="1" xfId="0" applyNumberFormat="1" applyFont="1" applyFill="1" applyBorder="1" applyAlignment="1">
      <alignment horizontal="center" vertical="center" wrapText="1"/>
    </xf>
    <xf numFmtId="166" fontId="6" fillId="5" borderId="1" xfId="0" applyNumberFormat="1" applyFont="1" applyFill="1" applyBorder="1" applyAlignment="1">
      <alignment horizontal="center" vertical="center" wrapText="1"/>
    </xf>
    <xf numFmtId="4" fontId="35" fillId="5" borderId="1" xfId="0" applyNumberFormat="1" applyFont="1" applyFill="1" applyBorder="1" applyAlignment="1">
      <alignment horizontal="center" vertical="center" wrapText="1"/>
    </xf>
    <xf numFmtId="0" fontId="29" fillId="5" borderId="1" xfId="0" applyFont="1" applyFill="1" applyBorder="1" applyAlignment="1">
      <alignment horizontal="center" vertical="center" wrapText="1"/>
    </xf>
    <xf numFmtId="1" fontId="29" fillId="5" borderId="1" xfId="0" applyNumberFormat="1" applyFont="1" applyFill="1" applyBorder="1" applyAlignment="1">
      <alignment horizontal="center" vertical="center" wrapText="1"/>
    </xf>
    <xf numFmtId="49" fontId="29" fillId="5"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shrinkToFit="1"/>
    </xf>
    <xf numFmtId="0" fontId="8" fillId="5" borderId="1" xfId="0" applyFont="1" applyFill="1" applyBorder="1" applyAlignment="1">
      <alignment horizontal="center" vertical="center"/>
    </xf>
    <xf numFmtId="4" fontId="33" fillId="5" borderId="1" xfId="0" applyNumberFormat="1" applyFont="1" applyFill="1" applyBorder="1" applyAlignment="1">
      <alignment horizontal="center" vertical="center"/>
    </xf>
    <xf numFmtId="4" fontId="33" fillId="4" borderId="1" xfId="0" applyNumberFormat="1" applyFont="1" applyFill="1" applyBorder="1" applyAlignment="1">
      <alignment horizontal="center" vertical="center"/>
    </xf>
    <xf numFmtId="3" fontId="35" fillId="4" borderId="1" xfId="0" applyNumberFormat="1" applyFont="1" applyFill="1" applyBorder="1" applyAlignment="1">
      <alignment horizontal="center" vertical="center" wrapText="1"/>
    </xf>
    <xf numFmtId="0" fontId="8" fillId="4" borderId="1" xfId="7" applyFont="1" applyFill="1" applyBorder="1" applyAlignment="1">
      <alignment horizontal="center" vertical="center" wrapText="1"/>
    </xf>
    <xf numFmtId="0" fontId="0" fillId="0" borderId="1" xfId="0" applyFill="1" applyBorder="1" applyAlignment="1">
      <alignment horizontal="center" vertical="center" wrapText="1"/>
    </xf>
    <xf numFmtId="4" fontId="6" fillId="6" borderId="0" xfId="0" applyNumberFormat="1" applyFont="1" applyFill="1"/>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shrinkToFit="1"/>
    </xf>
    <xf numFmtId="166" fontId="6" fillId="0" borderId="1" xfId="0" applyNumberFormat="1" applyFont="1" applyFill="1" applyBorder="1" applyAlignment="1">
      <alignment horizontal="center" vertical="center" wrapText="1"/>
    </xf>
    <xf numFmtId="4" fontId="33" fillId="4"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66"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33" fillId="5"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49"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4" fontId="8" fillId="0" borderId="0" xfId="0" applyNumberFormat="1" applyFont="1" applyFill="1"/>
    <xf numFmtId="0" fontId="2" fillId="0" borderId="1" xfId="0" applyFont="1" applyBorder="1" applyAlignment="1">
      <alignment horizontal="center" vertical="center" wrapText="1"/>
    </xf>
    <xf numFmtId="0" fontId="0" fillId="0" borderId="0" xfId="0" applyAlignment="1">
      <alignment horizontal="left"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6" fillId="0" borderId="0"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49" fontId="8" fillId="4"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49" fontId="31" fillId="0" borderId="1" xfId="0" applyNumberFormat="1" applyFont="1" applyFill="1" applyBorder="1" applyAlignment="1">
      <alignment horizontal="center" vertical="center" wrapText="1"/>
    </xf>
    <xf numFmtId="4" fontId="33" fillId="5" borderId="1" xfId="0" applyNumberFormat="1" applyFont="1" applyFill="1" applyBorder="1" applyAlignment="1">
      <alignment horizontal="center" vertical="center" wrapText="1"/>
    </xf>
    <xf numFmtId="0" fontId="32" fillId="5" borderId="1" xfId="0" applyFont="1" applyFill="1" applyBorder="1" applyAlignment="1">
      <alignment horizontal="center" vertical="center" wrapText="1"/>
    </xf>
    <xf numFmtId="0" fontId="11" fillId="0" borderId="0" xfId="0" applyFont="1" applyFill="1" applyBorder="1" applyAlignment="1">
      <alignment horizontal="center" vertical="center"/>
    </xf>
    <xf numFmtId="0" fontId="0" fillId="0" borderId="0" xfId="0" applyFill="1" applyBorder="1" applyAlignment="1">
      <alignment vertical="center"/>
    </xf>
    <xf numFmtId="4" fontId="33" fillId="4" borderId="1" xfId="0" applyNumberFormat="1" applyFont="1" applyFill="1" applyBorder="1" applyAlignment="1">
      <alignment horizontal="center" vertical="center" wrapText="1"/>
    </xf>
    <xf numFmtId="4" fontId="35" fillId="4" borderId="1"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49" fontId="19" fillId="0" borderId="0" xfId="0" applyNumberFormat="1" applyFont="1" applyFill="1" applyBorder="1" applyAlignment="1">
      <alignment horizontal="center" vertical="center"/>
    </xf>
    <xf numFmtId="0" fontId="0" fillId="0" borderId="0" xfId="0" applyFill="1" applyBorder="1" applyAlignment="1">
      <alignment horizontal="center" vertical="center"/>
    </xf>
    <xf numFmtId="0" fontId="26" fillId="0" borderId="5"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2" fillId="0" borderId="0" xfId="0" applyFont="1" applyFill="1" applyBorder="1" applyAlignment="1">
      <alignment horizontal="center" vertical="center"/>
    </xf>
    <xf numFmtId="0" fontId="21" fillId="0" borderId="0" xfId="0" applyFont="1" applyFill="1" applyBorder="1" applyAlignment="1">
      <alignment horizontal="center" vertical="center"/>
    </xf>
    <xf numFmtId="0" fontId="0" fillId="0" borderId="1" xfId="0"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26" fillId="0" borderId="7" xfId="0" applyFont="1" applyFill="1" applyBorder="1" applyAlignment="1">
      <alignment horizontal="center" vertical="center" wrapText="1"/>
    </xf>
    <xf numFmtId="166" fontId="6" fillId="0" borderId="5" xfId="0" applyNumberFormat="1" applyFont="1" applyFill="1" applyBorder="1" applyAlignment="1">
      <alignment horizontal="center" vertical="center" wrapText="1"/>
    </xf>
    <xf numFmtId="166" fontId="6" fillId="0" borderId="7" xfId="0" applyNumberFormat="1" applyFont="1" applyFill="1" applyBorder="1" applyAlignment="1">
      <alignment horizontal="center" vertical="center" wrapText="1"/>
    </xf>
    <xf numFmtId="166" fontId="6" fillId="0" borderId="6" xfId="0" applyNumberFormat="1" applyFont="1" applyFill="1" applyBorder="1" applyAlignment="1">
      <alignment horizontal="center" vertical="center" wrapText="1"/>
    </xf>
    <xf numFmtId="0" fontId="32" fillId="4" borderId="1" xfId="0" applyFont="1" applyFill="1" applyBorder="1"/>
    <xf numFmtId="0" fontId="32" fillId="4" borderId="1" xfId="0" applyFont="1" applyFill="1" applyBorder="1" applyAlignment="1">
      <alignment horizontal="center" vertical="center" wrapText="1"/>
    </xf>
    <xf numFmtId="4" fontId="36" fillId="5" borderId="1" xfId="0" applyNumberFormat="1" applyFont="1" applyFill="1" applyBorder="1" applyAlignment="1">
      <alignment horizontal="center" vertical="center" wrapText="1"/>
    </xf>
    <xf numFmtId="4" fontId="41" fillId="0" borderId="5" xfId="0" applyNumberFormat="1" applyFont="1" applyFill="1" applyBorder="1" applyAlignment="1">
      <alignment horizontal="center" vertical="center" wrapText="1"/>
    </xf>
    <xf numFmtId="4" fontId="41" fillId="0" borderId="6" xfId="0" applyNumberFormat="1" applyFont="1" applyFill="1" applyBorder="1" applyAlignment="1">
      <alignment horizontal="center" vertical="center" wrapText="1"/>
    </xf>
    <xf numFmtId="4" fontId="37" fillId="0" borderId="5" xfId="0" applyNumberFormat="1" applyFont="1" applyFill="1" applyBorder="1" applyAlignment="1">
      <alignment horizontal="center" vertical="center" wrapText="1"/>
    </xf>
    <xf numFmtId="4" fontId="37" fillId="0" borderId="6" xfId="0" applyNumberFormat="1" applyFont="1" applyFill="1" applyBorder="1" applyAlignment="1">
      <alignment horizontal="center" vertical="center" wrapText="1"/>
    </xf>
    <xf numFmtId="0" fontId="0" fillId="4" borderId="1" xfId="0" applyFill="1" applyBorder="1" applyAlignment="1">
      <alignment horizontal="center" vertical="center" wrapText="1"/>
    </xf>
    <xf numFmtId="0" fontId="29" fillId="5" borderId="1" xfId="0"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23" fillId="4"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shrinkToFit="1"/>
    </xf>
    <xf numFmtId="0" fontId="8"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49" fontId="6" fillId="0" borderId="5" xfId="0" applyNumberFormat="1" applyFont="1" applyFill="1" applyBorder="1" applyAlignment="1">
      <alignment horizontal="center" vertical="center" wrapText="1" shrinkToFit="1"/>
    </xf>
    <xf numFmtId="49" fontId="6" fillId="0" borderId="6" xfId="0" applyNumberFormat="1" applyFont="1" applyFill="1" applyBorder="1" applyAlignment="1">
      <alignment horizontal="center" vertical="center" wrapText="1" shrinkToFit="1"/>
    </xf>
    <xf numFmtId="49" fontId="29" fillId="5" borderId="1" xfId="0" applyNumberFormat="1" applyFont="1" applyFill="1" applyBorder="1" applyAlignment="1">
      <alignment horizontal="center" vertical="center" wrapText="1"/>
    </xf>
    <xf numFmtId="0" fontId="25" fillId="0" borderId="4" xfId="0" applyFont="1" applyFill="1" applyBorder="1" applyAlignment="1">
      <alignment horizontal="center"/>
    </xf>
    <xf numFmtId="0" fontId="6" fillId="0" borderId="0" xfId="0" applyFont="1" applyFill="1" applyBorder="1" applyAlignment="1">
      <alignment horizontal="left" vertical="center"/>
    </xf>
    <xf numFmtId="0" fontId="6" fillId="0" borderId="0" xfId="0" applyFont="1" applyFill="1" applyBorder="1" applyAlignment="1">
      <alignment horizontal="left" vertical="top"/>
    </xf>
    <xf numFmtId="0" fontId="0" fillId="0" borderId="0" xfId="0" applyFill="1" applyAlignment="1">
      <alignment horizontal="left"/>
    </xf>
    <xf numFmtId="0" fontId="0" fillId="0" borderId="0" xfId="0" applyFill="1" applyAlignment="1"/>
    <xf numFmtId="166"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49" fontId="26" fillId="0" borderId="5" xfId="0" applyNumberFormat="1" applyFont="1" applyFill="1" applyBorder="1" applyAlignment="1">
      <alignment horizontal="center" vertical="center" wrapText="1"/>
    </xf>
    <xf numFmtId="49" fontId="26" fillId="0" borderId="7" xfId="0" applyNumberFormat="1" applyFont="1" applyFill="1" applyBorder="1" applyAlignment="1">
      <alignment horizontal="center" vertical="center" wrapText="1"/>
    </xf>
    <xf numFmtId="49" fontId="26" fillId="0" borderId="6" xfId="0" applyNumberFormat="1" applyFont="1" applyFill="1" applyBorder="1" applyAlignment="1">
      <alignment horizontal="center" vertical="center" wrapText="1"/>
    </xf>
    <xf numFmtId="4" fontId="31" fillId="0" borderId="1" xfId="0" applyNumberFormat="1" applyFont="1" applyFill="1" applyBorder="1" applyAlignment="1" applyProtection="1">
      <alignment horizontal="center" vertical="center" wrapText="1"/>
      <protection locked="0"/>
    </xf>
    <xf numFmtId="0" fontId="6" fillId="0" borderId="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49" fontId="6" fillId="0" borderId="5" xfId="0" applyNumberFormat="1" applyFont="1" applyFill="1" applyBorder="1" applyAlignment="1" applyProtection="1">
      <alignment horizontal="center" vertical="center" wrapText="1"/>
      <protection locked="0"/>
    </xf>
    <xf numFmtId="49" fontId="6" fillId="0" borderId="6" xfId="0" applyNumberFormat="1" applyFont="1" applyFill="1" applyBorder="1" applyAlignment="1" applyProtection="1">
      <alignment horizontal="center" vertical="center" wrapText="1"/>
      <protection locked="0"/>
    </xf>
    <xf numFmtId="1" fontId="6" fillId="0" borderId="5" xfId="0" applyNumberFormat="1" applyFont="1" applyFill="1" applyBorder="1" applyAlignment="1" applyProtection="1">
      <alignment horizontal="center" vertical="center" wrapText="1"/>
      <protection locked="0"/>
    </xf>
    <xf numFmtId="1" fontId="6" fillId="0" borderId="6" xfId="0" applyNumberFormat="1" applyFont="1" applyFill="1" applyBorder="1" applyAlignment="1" applyProtection="1">
      <alignment horizontal="center" vertical="center" wrapText="1"/>
      <protection locked="0"/>
    </xf>
    <xf numFmtId="166" fontId="6" fillId="0" borderId="5" xfId="0" applyNumberFormat="1" applyFont="1" applyFill="1" applyBorder="1" applyAlignment="1" applyProtection="1">
      <alignment horizontal="center" vertical="center" wrapText="1"/>
      <protection locked="0"/>
    </xf>
    <xf numFmtId="166" fontId="6" fillId="0" borderId="6" xfId="0" applyNumberFormat="1" applyFont="1" applyFill="1" applyBorder="1" applyAlignment="1" applyProtection="1">
      <alignment horizontal="center" vertical="center" wrapText="1"/>
      <protection locked="0"/>
    </xf>
    <xf numFmtId="0" fontId="6" fillId="0" borderId="5" xfId="0" applyFont="1" applyFill="1" applyBorder="1" applyAlignment="1" applyProtection="1">
      <alignment horizontal="center" vertical="center"/>
      <protection locked="0"/>
    </xf>
    <xf numFmtId="0" fontId="6" fillId="0" borderId="6" xfId="0" applyFont="1" applyFill="1" applyBorder="1" applyAlignment="1" applyProtection="1">
      <alignment horizontal="center" vertical="center"/>
      <protection locked="0"/>
    </xf>
    <xf numFmtId="4" fontId="31" fillId="0" borderId="5" xfId="0" applyNumberFormat="1" applyFont="1" applyFill="1" applyBorder="1" applyAlignment="1" applyProtection="1">
      <alignment horizontal="center" vertical="center" wrapText="1"/>
      <protection locked="0"/>
    </xf>
    <xf numFmtId="4" fontId="31" fillId="0" borderId="6" xfId="0" applyNumberFormat="1" applyFont="1" applyFill="1" applyBorder="1" applyAlignment="1" applyProtection="1">
      <alignment horizontal="center" vertical="center" wrapText="1"/>
      <protection locked="0"/>
    </xf>
  </cellXfs>
  <cellStyles count="14">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 name="Обычный 5" xfId="4" xr:uid="{00000000-0005-0000-0000-000004000000}"/>
    <cellStyle name="Обычный 6" xfId="5" xr:uid="{00000000-0005-0000-0000-000005000000}"/>
    <cellStyle name="Обычный 6 2" xfId="6" xr:uid="{00000000-0005-0000-0000-000006000000}"/>
    <cellStyle name="Обычный 7" xfId="10" xr:uid="{00000000-0005-0000-0000-000007000000}"/>
    <cellStyle name="Обычный 7 2" xfId="12" xr:uid="{00000000-0005-0000-0000-000008000000}"/>
    <cellStyle name="Обычный 8" xfId="13" xr:uid="{00000000-0005-0000-0000-000009000000}"/>
    <cellStyle name="Обычный_Коммуналка0109" xfId="7" xr:uid="{00000000-0005-0000-0000-00000A000000}"/>
    <cellStyle name="Финансовый 2" xfId="8" xr:uid="{00000000-0005-0000-0000-00000B000000}"/>
    <cellStyle name="Финансовый 2 2" xfId="9" xr:uid="{00000000-0005-0000-0000-00000C000000}"/>
    <cellStyle name="Финансовый 2 3"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erver\obmen\Users\&#1043;&#1086;&#1085;&#1095;&#1072;&#1088;&#1086;&#1074;&#1072;_&#1089;\Desktop\2%20&#1082;&#1074;.%202023\&#1086;&#1090;&#1095;&#1077;&#1090;%20&#1074;%20&#1050;&#1043;&#1056;&#1080;&#1062;,%2013.07.2023\(04)&#1060;&#1050;&#1043;&#1057;,%20&#1086;&#1090;&#1095;&#1077;&#1090;%20&#1079;&#1072;%202%20&#1082;&#1074;.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server\Econ\Users\&#1043;&#1086;&#1085;&#1095;&#1072;&#1088;&#1086;&#1074;&#1072;_&#1089;\Desktop\2%20&#1082;&#1074;.%202023\&#1086;&#1090;&#1095;&#1077;&#1090;%20&#1074;%20&#1050;&#1043;&#1056;&#1080;&#1062;,%2013.07.2023\&#1054;&#1090;&#1095;&#1077;&#1090;_04&#1052;&#1055;_&#1060;&#1057;&#1043;&#1057;_2%20&#1082;&#1074;.%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s>
    <sheetDataSet>
      <sheetData sheetId="0" refreshError="1">
        <row r="322">
          <cell r="A322" t="str">
            <v>05</v>
          </cell>
        </row>
        <row r="326">
          <cell r="A326" t="str">
            <v>05</v>
          </cell>
          <cell r="B326">
            <v>45551</v>
          </cell>
          <cell r="C326" t="str">
            <v>МБУ "УКС"</v>
          </cell>
          <cell r="D326" t="str">
            <v>Реконструкция участка сети дождевой канализации диаметром 400 мм с устройством очистных сооружений по ул. Льва Толстого в г. Калининграде</v>
          </cell>
          <cell r="E326" t="str">
            <v>Комплект документации</v>
          </cell>
          <cell r="F326" t="str">
            <v>ед.</v>
          </cell>
        </row>
        <row r="330">
          <cell r="A330" t="str">
            <v>05</v>
          </cell>
          <cell r="B330">
            <v>45552</v>
          </cell>
          <cell r="C330" t="str">
            <v>МБУ "УКС"</v>
          </cell>
          <cell r="D330" t="str">
            <v>Реконструкция участка сети дождевой канализации диаметром 550 мм с устройством очистных сооружений по ул. Тельмана в г. Калининград</v>
          </cell>
          <cell r="E330" t="str">
            <v>Комплект документации</v>
          </cell>
        </row>
        <row r="334">
          <cell r="A334" t="str">
            <v>05</v>
          </cell>
          <cell r="B334">
            <v>45553</v>
          </cell>
          <cell r="C334" t="str">
            <v>МБУ "УКС"</v>
          </cell>
          <cell r="D334" t="str">
            <v>Реконструкция участка сети дождевой канализации диаметром 1600 мм с устройством очистных сооружений в районе ботанического сада в г. Калининграде</v>
          </cell>
          <cell r="E334" t="str">
            <v>Комплект документации</v>
          </cell>
          <cell r="F334" t="str">
            <v>ед.</v>
          </cell>
        </row>
        <row r="338">
          <cell r="A338" t="str">
            <v>05</v>
          </cell>
          <cell r="B338">
            <v>45554</v>
          </cell>
          <cell r="C338" t="str">
            <v>МБУ "УКС"</v>
          </cell>
          <cell r="D338" t="str">
            <v>Реконструкция участка сети дождевой канализации с устройством очистных сооружений по ул. Тургенева, ул. Герцена в г. Калининграде</v>
          </cell>
          <cell r="E338" t="str">
            <v>Комплект документации</v>
          </cell>
          <cell r="F338" t="str">
            <v>ед.</v>
          </cell>
        </row>
        <row r="342">
          <cell r="A342" t="str">
            <v>05</v>
          </cell>
          <cell r="B342">
            <v>45555</v>
          </cell>
          <cell r="C342" t="str">
            <v>МБУ "УКС"</v>
          </cell>
          <cell r="D342" t="str">
            <v>Реконструкция участка сети дождевой канализации диаметром 750 мм с устройством очистных сооружений по ул. Герцена в г. Калининграде</v>
          </cell>
          <cell r="E342" t="str">
            <v>Комплект документации</v>
          </cell>
          <cell r="F342" t="str">
            <v>ед.</v>
          </cell>
        </row>
        <row r="346">
          <cell r="A346" t="str">
            <v>05</v>
          </cell>
          <cell r="B346">
            <v>45556</v>
          </cell>
          <cell r="C346" t="str">
            <v>МБУ "УКС"</v>
          </cell>
          <cell r="D346" t="str">
            <v>Реконструкция участка сети дождевой канализации диаметром 450 мм с устройством очистных сооружений по ул. Колхозной в г. Калининграде</v>
          </cell>
          <cell r="E346" t="str">
            <v>Комплект документации</v>
          </cell>
          <cell r="F346" t="str">
            <v>ед.</v>
          </cell>
        </row>
        <row r="350">
          <cell r="A350" t="str">
            <v>05</v>
          </cell>
          <cell r="B350">
            <v>45558</v>
          </cell>
          <cell r="C350" t="str">
            <v>МБУ "УКС"</v>
          </cell>
          <cell r="D350" t="str">
            <v>Реконструкция участка сети дождевой канализации диаметром 900 мм с устройством очистных сооружений по ул. Тельмана в г. Калининграде</v>
          </cell>
          <cell r="E350" t="str">
            <v>Комплект документации</v>
          </cell>
          <cell r="F350" t="str">
            <v>ед.</v>
          </cell>
        </row>
        <row r="358">
          <cell r="A358" t="str">
            <v>05</v>
          </cell>
          <cell r="B358">
            <v>45561</v>
          </cell>
          <cell r="C358" t="str">
            <v>МБУ "УКС"</v>
          </cell>
          <cell r="D358" t="str">
            <v>Строительство сетей и сооружений дождевой канализации на территории в границах ул.Украинская-ул.Согласия-ул.Рассветная-ул.Горького в г. Калининграде (2 этап)</v>
          </cell>
          <cell r="F358" t="str">
            <v>ед.</v>
          </cell>
        </row>
        <row r="366">
          <cell r="A366" t="str">
            <v>05</v>
          </cell>
          <cell r="B366">
            <v>45563</v>
          </cell>
          <cell r="C366" t="str">
            <v>МБУ "УКС"</v>
          </cell>
          <cell r="D366" t="str">
            <v>Реконструкция участка сети дождевой канализации с устройством очистных сооружений в районе Московского проспекта в г. Калининграде</v>
          </cell>
          <cell r="E366" t="str">
            <v>Комплект документации</v>
          </cell>
          <cell r="F366" t="str">
            <v>ед.</v>
          </cell>
        </row>
        <row r="474">
          <cell r="A474" t="str">
            <v>06</v>
          </cell>
          <cell r="B474">
            <v>85321</v>
          </cell>
          <cell r="C474" t="str">
            <v>МКУ "КСЗ"</v>
          </cell>
          <cell r="F474" t="str">
            <v>единиц</v>
          </cell>
        </row>
        <row r="624">
          <cell r="A624" t="str">
            <v>09</v>
          </cell>
          <cell r="B624">
            <v>96112</v>
          </cell>
          <cell r="C624" t="str">
            <v>х</v>
          </cell>
          <cell r="D624" t="str">
            <v>Охрана лесов от пожаров, загрязнения и иного негативного воздействия, защита лесов от вредных организмов, воспроизводство городских лесов</v>
          </cell>
          <cell r="F624" t="str">
            <v>га</v>
          </cell>
          <cell r="G624">
            <v>1568</v>
          </cell>
        </row>
        <row r="632">
          <cell r="D632" t="str">
            <v>Международный проект "Сохранение и устойчивое использование водных рекреационных объектов в приграничных городах Кентшине и Калининграде"</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тчет"/>
    </sheetNames>
    <sheetDataSet>
      <sheetData sheetId="0" refreshError="1">
        <row r="679">
          <cell r="A679" t="str">
            <v>12</v>
          </cell>
          <cell r="B679">
            <v>85721</v>
          </cell>
          <cell r="C679" t="str">
            <v>КпСП</v>
          </cell>
          <cell r="F679" t="str">
            <v>ед.</v>
          </cell>
        </row>
        <row r="683">
          <cell r="A683">
            <v>12</v>
          </cell>
          <cell r="B683">
            <v>85721</v>
          </cell>
          <cell r="C683" t="str">
            <v>КпСП</v>
          </cell>
          <cell r="F683" t="str">
            <v>ед.</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9"/>
  <sheetViews>
    <sheetView zoomScale="93" zoomScaleNormal="93" workbookViewId="0">
      <selection activeCell="D18" sqref="D18"/>
    </sheetView>
  </sheetViews>
  <sheetFormatPr defaultRowHeight="12.75" x14ac:dyDescent="0.2"/>
  <cols>
    <col min="2" max="4" width="11.140625" customWidth="1"/>
    <col min="5" max="5" width="13" customWidth="1"/>
    <col min="6" max="6" width="38.5703125" customWidth="1"/>
    <col min="10" max="10" width="13.85546875" customWidth="1"/>
    <col min="11" max="11" width="11.7109375" bestFit="1" customWidth="1"/>
    <col min="12" max="12" width="12.5703125" bestFit="1" customWidth="1"/>
    <col min="13" max="13" width="13.42578125" customWidth="1"/>
    <col min="14" max="14" width="13.85546875" customWidth="1"/>
    <col min="15" max="15" width="11.42578125" customWidth="1"/>
  </cols>
  <sheetData>
    <row r="1" spans="1:15" ht="34.5" customHeight="1" x14ac:dyDescent="0.2">
      <c r="A1" s="167" t="s">
        <v>48</v>
      </c>
      <c r="B1" s="167" t="s">
        <v>4</v>
      </c>
      <c r="C1" s="167" t="s">
        <v>49</v>
      </c>
      <c r="D1" s="167" t="s">
        <v>50</v>
      </c>
      <c r="E1" s="167"/>
      <c r="F1" s="167" t="s">
        <v>53</v>
      </c>
      <c r="G1" s="167" t="s">
        <v>17</v>
      </c>
      <c r="H1" s="167"/>
      <c r="I1" s="167"/>
      <c r="J1" s="167"/>
      <c r="K1" s="167" t="s">
        <v>12</v>
      </c>
      <c r="L1" s="167"/>
      <c r="M1" s="167"/>
      <c r="N1" s="167"/>
      <c r="O1" s="167"/>
    </row>
    <row r="2" spans="1:15" ht="51" x14ac:dyDescent="0.2">
      <c r="A2" s="167"/>
      <c r="B2" s="167"/>
      <c r="C2" s="167"/>
      <c r="D2" s="2" t="s">
        <v>51</v>
      </c>
      <c r="E2" s="2" t="s">
        <v>52</v>
      </c>
      <c r="F2" s="167"/>
      <c r="G2" s="2" t="s">
        <v>18</v>
      </c>
      <c r="H2" s="2" t="s">
        <v>19</v>
      </c>
      <c r="I2" s="2" t="s">
        <v>20</v>
      </c>
      <c r="J2" s="2" t="s">
        <v>54</v>
      </c>
      <c r="K2" s="2" t="s">
        <v>47</v>
      </c>
      <c r="L2" s="2" t="s">
        <v>46</v>
      </c>
      <c r="M2" s="2" t="s">
        <v>14</v>
      </c>
      <c r="N2" s="2" t="s">
        <v>15</v>
      </c>
      <c r="O2" s="2" t="s">
        <v>16</v>
      </c>
    </row>
    <row r="3" spans="1:15" x14ac:dyDescent="0.2">
      <c r="A3" s="2">
        <v>1</v>
      </c>
      <c r="B3" s="2">
        <v>2</v>
      </c>
      <c r="C3" s="2">
        <v>3</v>
      </c>
      <c r="D3" s="2">
        <v>4</v>
      </c>
      <c r="E3" s="2">
        <v>5</v>
      </c>
      <c r="F3" s="2">
        <v>6</v>
      </c>
      <c r="G3" s="2">
        <v>7</v>
      </c>
      <c r="H3" s="2">
        <v>8</v>
      </c>
      <c r="I3" s="2">
        <v>9</v>
      </c>
      <c r="J3" s="2">
        <v>10</v>
      </c>
      <c r="K3" s="2">
        <v>11</v>
      </c>
      <c r="L3" s="2">
        <v>12</v>
      </c>
      <c r="M3" s="2">
        <v>13</v>
      </c>
      <c r="N3" s="2">
        <v>14</v>
      </c>
      <c r="O3" s="2">
        <v>15</v>
      </c>
    </row>
    <row r="4" spans="1:15" ht="51" x14ac:dyDescent="0.2">
      <c r="A4" s="12" t="s">
        <v>58</v>
      </c>
      <c r="B4" s="13" t="s">
        <v>13</v>
      </c>
      <c r="C4" s="13" t="s">
        <v>13</v>
      </c>
      <c r="D4" s="13" t="s">
        <v>13</v>
      </c>
      <c r="E4" s="13" t="s">
        <v>13</v>
      </c>
      <c r="F4" s="10" t="s">
        <v>56</v>
      </c>
      <c r="G4" s="4"/>
      <c r="H4" s="4"/>
      <c r="I4" s="4"/>
      <c r="J4" s="9">
        <v>44256</v>
      </c>
      <c r="K4" s="14"/>
      <c r="L4" s="14"/>
      <c r="M4" s="14"/>
      <c r="N4" s="14"/>
      <c r="O4" s="14"/>
    </row>
    <row r="5" spans="1:15" s="20" customFormat="1" ht="38.25" x14ac:dyDescent="0.2">
      <c r="A5" s="15" t="s">
        <v>58</v>
      </c>
      <c r="B5" s="15" t="s">
        <v>60</v>
      </c>
      <c r="C5" s="15" t="s">
        <v>13</v>
      </c>
      <c r="D5" s="19" t="s">
        <v>13</v>
      </c>
      <c r="E5" s="19" t="s">
        <v>13</v>
      </c>
      <c r="F5" s="11" t="s">
        <v>57</v>
      </c>
      <c r="G5" s="16"/>
      <c r="H5" s="16"/>
      <c r="I5" s="16"/>
      <c r="J5" s="17"/>
      <c r="K5" s="18">
        <f>SUM(K6:K9)</f>
        <v>0</v>
      </c>
      <c r="L5" s="18">
        <f>SUM(L6:L9)</f>
        <v>2500000</v>
      </c>
      <c r="M5" s="18">
        <f>SUM(M6:M9)</f>
        <v>2500000</v>
      </c>
      <c r="N5" s="18">
        <f>SUM(N6:N9)</f>
        <v>0</v>
      </c>
      <c r="O5" s="18">
        <f>SUM(O6:O9)</f>
        <v>0</v>
      </c>
    </row>
    <row r="6" spans="1:15" ht="38.25" x14ac:dyDescent="0.2">
      <c r="A6" s="12" t="s">
        <v>58</v>
      </c>
      <c r="B6" s="12" t="s">
        <v>60</v>
      </c>
      <c r="C6" s="12" t="s">
        <v>63</v>
      </c>
      <c r="D6" s="12" t="s">
        <v>64</v>
      </c>
      <c r="E6" s="12" t="s">
        <v>65</v>
      </c>
      <c r="F6" s="5" t="s">
        <v>67</v>
      </c>
      <c r="G6" s="4" t="s">
        <v>68</v>
      </c>
      <c r="H6" s="4" t="s">
        <v>69</v>
      </c>
      <c r="I6" s="4">
        <v>150</v>
      </c>
      <c r="J6" s="9">
        <v>44531</v>
      </c>
      <c r="K6" s="14"/>
      <c r="L6" s="14">
        <f>SUM(M6:O6)</f>
        <v>1000000</v>
      </c>
      <c r="M6" s="14">
        <v>1000000</v>
      </c>
      <c r="N6" s="14"/>
      <c r="O6" s="14"/>
    </row>
    <row r="7" spans="1:15" ht="38.25" x14ac:dyDescent="0.2">
      <c r="A7" s="12" t="s">
        <v>58</v>
      </c>
      <c r="B7" s="12" t="s">
        <v>60</v>
      </c>
      <c r="C7" s="12" t="s">
        <v>63</v>
      </c>
      <c r="D7" s="12" t="s">
        <v>70</v>
      </c>
      <c r="E7" s="12" t="s">
        <v>71</v>
      </c>
      <c r="F7" s="5" t="s">
        <v>67</v>
      </c>
      <c r="G7" s="4" t="s">
        <v>68</v>
      </c>
      <c r="H7" s="4" t="s">
        <v>69</v>
      </c>
      <c r="I7" s="4">
        <v>200</v>
      </c>
      <c r="J7" s="9">
        <v>44532</v>
      </c>
      <c r="K7" s="14"/>
      <c r="L7" s="14">
        <f>SUM(M7:O7)</f>
        <v>1500000</v>
      </c>
      <c r="M7" s="14">
        <v>1500000</v>
      </c>
      <c r="N7" s="14"/>
      <c r="O7" s="14"/>
    </row>
    <row r="8" spans="1:15" x14ac:dyDescent="0.2">
      <c r="A8" s="12" t="s">
        <v>58</v>
      </c>
      <c r="B8" s="12" t="s">
        <v>60</v>
      </c>
      <c r="C8" s="12" t="s">
        <v>63</v>
      </c>
      <c r="D8" s="12"/>
      <c r="E8" s="12"/>
      <c r="F8" s="5" t="s">
        <v>1</v>
      </c>
      <c r="G8" s="4"/>
      <c r="H8" s="4"/>
      <c r="I8" s="4"/>
      <c r="J8" s="9"/>
      <c r="K8" s="14"/>
      <c r="L8" s="14">
        <f>SUM(M8:O8)</f>
        <v>0</v>
      </c>
      <c r="M8" s="14"/>
      <c r="N8" s="14"/>
      <c r="O8" s="14"/>
    </row>
    <row r="9" spans="1:15" x14ac:dyDescent="0.2">
      <c r="A9" s="12" t="s">
        <v>58</v>
      </c>
      <c r="B9" s="12" t="s">
        <v>60</v>
      </c>
      <c r="C9" s="12" t="s">
        <v>63</v>
      </c>
      <c r="D9" s="12"/>
      <c r="E9" s="12"/>
      <c r="F9" s="5" t="s">
        <v>9</v>
      </c>
      <c r="G9" s="4"/>
      <c r="H9" s="4"/>
      <c r="I9" s="4"/>
      <c r="J9" s="9"/>
      <c r="K9" s="14"/>
      <c r="L9" s="14">
        <f>SUM(M9:O9)</f>
        <v>0</v>
      </c>
      <c r="M9" s="14"/>
      <c r="N9" s="14"/>
      <c r="O9" s="14"/>
    </row>
    <row r="10" spans="1:15" ht="38.25" x14ac:dyDescent="0.2">
      <c r="A10" s="15" t="s">
        <v>58</v>
      </c>
      <c r="B10" s="15" t="s">
        <v>61</v>
      </c>
      <c r="C10" s="15" t="s">
        <v>63</v>
      </c>
      <c r="D10" s="15" t="s">
        <v>13</v>
      </c>
      <c r="E10" s="15" t="s">
        <v>13</v>
      </c>
      <c r="F10" s="11" t="s">
        <v>72</v>
      </c>
      <c r="G10" s="16"/>
      <c r="H10" s="16"/>
      <c r="I10" s="16"/>
      <c r="J10" s="17"/>
      <c r="K10" s="18">
        <f>SUM(K11:K14)</f>
        <v>200</v>
      </c>
      <c r="L10" s="18">
        <f>SUM(L11:L14)</f>
        <v>500</v>
      </c>
      <c r="M10" s="18">
        <f>SUM(M11:M14)</f>
        <v>500</v>
      </c>
      <c r="N10" s="18">
        <f>SUM(N11:N14)</f>
        <v>0</v>
      </c>
      <c r="O10" s="18">
        <f>SUM(O11:O14)</f>
        <v>0</v>
      </c>
    </row>
    <row r="11" spans="1:15" x14ac:dyDescent="0.2">
      <c r="A11" s="12" t="s">
        <v>58</v>
      </c>
      <c r="B11" s="12" t="s">
        <v>61</v>
      </c>
      <c r="C11" s="12" t="s">
        <v>63</v>
      </c>
      <c r="D11" s="12" t="s">
        <v>70</v>
      </c>
      <c r="E11" s="12" t="s">
        <v>71</v>
      </c>
      <c r="F11" s="5" t="s">
        <v>66</v>
      </c>
      <c r="G11" s="4"/>
      <c r="H11" s="4" t="s">
        <v>74</v>
      </c>
      <c r="I11" s="4">
        <v>1</v>
      </c>
      <c r="J11" s="9">
        <v>44470</v>
      </c>
      <c r="K11" s="14"/>
      <c r="L11" s="14">
        <f>SUM(M11:O11)</f>
        <v>500</v>
      </c>
      <c r="M11" s="14">
        <v>500</v>
      </c>
      <c r="N11" s="14"/>
      <c r="O11" s="14"/>
    </row>
    <row r="12" spans="1:15" x14ac:dyDescent="0.2">
      <c r="A12" s="12" t="s">
        <v>58</v>
      </c>
      <c r="B12" s="12" t="s">
        <v>61</v>
      </c>
      <c r="C12" s="12" t="s">
        <v>63</v>
      </c>
      <c r="D12" s="12" t="s">
        <v>70</v>
      </c>
      <c r="E12" s="12" t="s">
        <v>71</v>
      </c>
      <c r="F12" s="5" t="s">
        <v>73</v>
      </c>
      <c r="G12" s="4"/>
      <c r="H12" s="4" t="s">
        <v>74</v>
      </c>
      <c r="I12" s="4">
        <v>1</v>
      </c>
      <c r="J12" s="9">
        <v>44228</v>
      </c>
      <c r="K12" s="14">
        <v>200</v>
      </c>
      <c r="L12" s="14">
        <f t="shared" ref="L12:L18" si="0">SUM(M12:O12)</f>
        <v>0</v>
      </c>
      <c r="M12" s="14">
        <v>0</v>
      </c>
      <c r="N12" s="14"/>
      <c r="O12" s="14"/>
    </row>
    <row r="13" spans="1:15" x14ac:dyDescent="0.2">
      <c r="A13" s="12" t="s">
        <v>58</v>
      </c>
      <c r="B13" s="12" t="s">
        <v>61</v>
      </c>
      <c r="C13" s="12" t="s">
        <v>63</v>
      </c>
      <c r="D13" s="12"/>
      <c r="E13" s="12"/>
      <c r="F13" s="5" t="s">
        <v>1</v>
      </c>
      <c r="G13" s="4"/>
      <c r="H13" s="4"/>
      <c r="I13" s="4"/>
      <c r="J13" s="9"/>
      <c r="K13" s="14"/>
      <c r="L13" s="14">
        <f t="shared" si="0"/>
        <v>0</v>
      </c>
      <c r="M13" s="14"/>
      <c r="N13" s="14"/>
      <c r="O13" s="14"/>
    </row>
    <row r="14" spans="1:15" x14ac:dyDescent="0.2">
      <c r="A14" s="12" t="s">
        <v>58</v>
      </c>
      <c r="B14" s="12" t="s">
        <v>61</v>
      </c>
      <c r="C14" s="12" t="s">
        <v>63</v>
      </c>
      <c r="D14" s="12"/>
      <c r="E14" s="12"/>
      <c r="F14" s="5" t="s">
        <v>9</v>
      </c>
      <c r="G14" s="4"/>
      <c r="H14" s="4"/>
      <c r="I14" s="4"/>
      <c r="J14" s="9"/>
      <c r="K14" s="14"/>
      <c r="L14" s="14">
        <f t="shared" si="0"/>
        <v>0</v>
      </c>
      <c r="M14" s="14"/>
      <c r="N14" s="14"/>
      <c r="O14" s="14"/>
    </row>
    <row r="15" spans="1:15" ht="51" x14ac:dyDescent="0.2">
      <c r="A15" s="12" t="s">
        <v>59</v>
      </c>
      <c r="B15" s="13" t="s">
        <v>13</v>
      </c>
      <c r="C15" s="13" t="s">
        <v>13</v>
      </c>
      <c r="D15" s="13" t="s">
        <v>13</v>
      </c>
      <c r="E15" s="13" t="s">
        <v>13</v>
      </c>
      <c r="F15" s="10" t="s">
        <v>75</v>
      </c>
      <c r="G15" s="4"/>
      <c r="H15" s="4"/>
      <c r="I15" s="4"/>
      <c r="J15" s="9"/>
      <c r="K15" s="14"/>
      <c r="L15" s="14">
        <f t="shared" si="0"/>
        <v>0</v>
      </c>
      <c r="M15" s="14"/>
      <c r="N15" s="14"/>
      <c r="O15" s="14"/>
    </row>
    <row r="16" spans="1:15" ht="76.5" x14ac:dyDescent="0.2">
      <c r="A16" s="12" t="s">
        <v>59</v>
      </c>
      <c r="B16" s="12" t="s">
        <v>62</v>
      </c>
      <c r="C16" s="12" t="s">
        <v>13</v>
      </c>
      <c r="D16" s="12" t="s">
        <v>13</v>
      </c>
      <c r="E16" s="12" t="s">
        <v>13</v>
      </c>
      <c r="F16" s="21" t="s">
        <v>76</v>
      </c>
      <c r="G16" s="4"/>
      <c r="H16" s="4"/>
      <c r="I16" s="4"/>
      <c r="J16" s="9"/>
      <c r="K16" s="14"/>
      <c r="L16" s="14">
        <f t="shared" si="0"/>
        <v>0</v>
      </c>
      <c r="M16" s="14"/>
      <c r="N16" s="14"/>
      <c r="O16" s="14"/>
    </row>
    <row r="17" spans="1:15" ht="25.5" x14ac:dyDescent="0.2">
      <c r="A17" s="12" t="s">
        <v>59</v>
      </c>
      <c r="B17" s="12" t="s">
        <v>62</v>
      </c>
      <c r="C17" s="12">
        <v>804</v>
      </c>
      <c r="D17" s="12">
        <v>11115</v>
      </c>
      <c r="E17" s="12" t="s">
        <v>78</v>
      </c>
      <c r="F17" s="21" t="s">
        <v>77</v>
      </c>
      <c r="G17" s="4" t="s">
        <v>79</v>
      </c>
      <c r="H17" s="4" t="s">
        <v>80</v>
      </c>
      <c r="I17" s="4">
        <v>200</v>
      </c>
      <c r="J17" s="9">
        <v>44531</v>
      </c>
      <c r="K17" s="14">
        <v>50000000</v>
      </c>
      <c r="L17" s="14">
        <f t="shared" si="0"/>
        <v>262000000</v>
      </c>
      <c r="M17" s="14">
        <v>10000000</v>
      </c>
      <c r="N17" s="14">
        <v>252000000</v>
      </c>
      <c r="O17" s="14"/>
    </row>
    <row r="18" spans="1:15" ht="25.5" x14ac:dyDescent="0.2">
      <c r="A18" s="12" t="s">
        <v>59</v>
      </c>
      <c r="B18" s="12" t="s">
        <v>62</v>
      </c>
      <c r="C18" s="12" t="s">
        <v>81</v>
      </c>
      <c r="D18" s="12" t="s">
        <v>82</v>
      </c>
      <c r="E18" s="12" t="s">
        <v>83</v>
      </c>
      <c r="F18" s="21" t="s">
        <v>84</v>
      </c>
      <c r="G18" s="4" t="s">
        <v>79</v>
      </c>
      <c r="H18" s="4" t="s">
        <v>80</v>
      </c>
      <c r="I18" s="4">
        <v>350</v>
      </c>
      <c r="J18" s="9">
        <v>44743</v>
      </c>
      <c r="K18" s="14"/>
      <c r="L18" s="14">
        <f t="shared" si="0"/>
        <v>0</v>
      </c>
      <c r="M18" s="14"/>
      <c r="N18" s="14"/>
      <c r="O18" s="14"/>
    </row>
    <row r="19" spans="1:15" ht="147.75" customHeight="1" x14ac:dyDescent="0.2">
      <c r="A19" s="168" t="s">
        <v>55</v>
      </c>
      <c r="B19" s="168"/>
      <c r="C19" s="168"/>
      <c r="D19" s="168"/>
      <c r="E19" s="168"/>
      <c r="F19" s="168"/>
      <c r="G19" s="168"/>
      <c r="H19" s="168"/>
      <c r="I19" s="168"/>
      <c r="J19" s="168"/>
      <c r="K19" s="168"/>
      <c r="L19" s="168"/>
      <c r="M19" s="168"/>
      <c r="N19" s="168"/>
      <c r="O19" s="168"/>
    </row>
  </sheetData>
  <autoFilter ref="A3:O16" xr:uid="{00000000-0009-0000-0000-000000000000}"/>
  <mergeCells count="8">
    <mergeCell ref="K1:O1"/>
    <mergeCell ref="A19:O19"/>
    <mergeCell ref="A1:A2"/>
    <mergeCell ref="B1:B2"/>
    <mergeCell ref="C1:C2"/>
    <mergeCell ref="D1:E1"/>
    <mergeCell ref="F1:F2"/>
    <mergeCell ref="G1:J1"/>
  </mergeCells>
  <phoneticPr fontId="9"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0"/>
  <sheetViews>
    <sheetView workbookViewId="0">
      <selection sqref="A1:A2"/>
    </sheetView>
  </sheetViews>
  <sheetFormatPr defaultRowHeight="12.75" x14ac:dyDescent="0.2"/>
  <cols>
    <col min="2" max="2" width="8.42578125" customWidth="1"/>
    <col min="3" max="3" width="26.7109375" customWidth="1"/>
    <col min="4" max="4" width="17.5703125" customWidth="1"/>
    <col min="7" max="7" width="9.140625" style="8" customWidth="1"/>
    <col min="12" max="12" width="13.140625" customWidth="1"/>
    <col min="13" max="13" width="11" customWidth="1"/>
    <col min="16" max="16" width="12.85546875" customWidth="1"/>
  </cols>
  <sheetData>
    <row r="1" spans="1:17" x14ac:dyDescent="0.2">
      <c r="A1" t="s">
        <v>86</v>
      </c>
    </row>
    <row r="2" spans="1:17" x14ac:dyDescent="0.2">
      <c r="A2" t="s">
        <v>87</v>
      </c>
    </row>
    <row r="5" spans="1:17" ht="64.5" customHeight="1" x14ac:dyDescent="0.2">
      <c r="A5" s="167" t="s">
        <v>3</v>
      </c>
      <c r="B5" s="167" t="s">
        <v>4</v>
      </c>
      <c r="C5" s="167" t="s">
        <v>10</v>
      </c>
      <c r="D5" s="167" t="s">
        <v>6</v>
      </c>
      <c r="E5" s="167" t="s">
        <v>17</v>
      </c>
      <c r="F5" s="167"/>
      <c r="G5" s="167"/>
      <c r="H5" s="167"/>
      <c r="I5" s="167"/>
      <c r="J5" s="167"/>
      <c r="K5" s="167" t="s">
        <v>37</v>
      </c>
      <c r="L5" s="167"/>
      <c r="M5" s="167"/>
      <c r="N5" s="167"/>
      <c r="O5" s="167"/>
      <c r="P5" s="169" t="s">
        <v>45</v>
      </c>
    </row>
    <row r="6" spans="1:17" ht="76.5" x14ac:dyDescent="0.2">
      <c r="A6" s="167"/>
      <c r="B6" s="167"/>
      <c r="C6" s="167"/>
      <c r="D6" s="167"/>
      <c r="E6" s="2" t="s">
        <v>18</v>
      </c>
      <c r="F6" s="2" t="s">
        <v>19</v>
      </c>
      <c r="G6" s="6" t="s">
        <v>38</v>
      </c>
      <c r="H6" s="2" t="s">
        <v>39</v>
      </c>
      <c r="I6" s="2" t="s">
        <v>40</v>
      </c>
      <c r="J6" s="2" t="s">
        <v>41</v>
      </c>
      <c r="K6" s="2" t="s">
        <v>38</v>
      </c>
      <c r="L6" s="2" t="s">
        <v>42</v>
      </c>
      <c r="M6" s="2" t="s">
        <v>40</v>
      </c>
      <c r="N6" s="2" t="s">
        <v>43</v>
      </c>
      <c r="O6" s="2" t="s">
        <v>44</v>
      </c>
      <c r="P6" s="170"/>
    </row>
    <row r="7" spans="1:17" x14ac:dyDescent="0.2">
      <c r="A7" s="2">
        <v>1</v>
      </c>
      <c r="B7" s="2">
        <v>2</v>
      </c>
      <c r="C7" s="2">
        <v>3</v>
      </c>
      <c r="D7" s="2">
        <v>4</v>
      </c>
      <c r="E7" s="2">
        <v>5</v>
      </c>
      <c r="F7" s="2">
        <v>6</v>
      </c>
      <c r="G7" s="6">
        <v>7</v>
      </c>
      <c r="H7" s="2">
        <v>8</v>
      </c>
      <c r="I7" s="2">
        <v>9</v>
      </c>
      <c r="J7" s="2">
        <v>10</v>
      </c>
      <c r="K7" s="2">
        <v>11</v>
      </c>
      <c r="L7" s="2">
        <v>12</v>
      </c>
      <c r="M7" s="2">
        <v>13</v>
      </c>
      <c r="N7" s="2">
        <v>14</v>
      </c>
      <c r="O7" s="2">
        <v>15</v>
      </c>
      <c r="P7" s="2">
        <v>16</v>
      </c>
    </row>
    <row r="8" spans="1:17" ht="25.5" x14ac:dyDescent="0.2">
      <c r="A8" s="3" t="s">
        <v>21</v>
      </c>
      <c r="B8" s="3">
        <v>0</v>
      </c>
      <c r="C8" s="4" t="s">
        <v>22</v>
      </c>
      <c r="D8" s="2"/>
      <c r="E8" s="4"/>
      <c r="F8" s="4"/>
      <c r="G8" s="7"/>
      <c r="H8" s="4"/>
      <c r="I8" s="4"/>
      <c r="J8" s="4"/>
      <c r="K8" s="4"/>
      <c r="L8" s="4"/>
      <c r="M8" s="4"/>
      <c r="N8" s="1"/>
      <c r="O8" s="1"/>
      <c r="P8" s="1"/>
    </row>
    <row r="9" spans="1:17" ht="25.5" x14ac:dyDescent="0.2">
      <c r="A9" s="3" t="s">
        <v>23</v>
      </c>
      <c r="B9" s="3" t="s">
        <v>5</v>
      </c>
      <c r="C9" s="4" t="s">
        <v>24</v>
      </c>
      <c r="D9" s="4"/>
      <c r="E9" s="4"/>
      <c r="F9" s="4"/>
      <c r="G9" s="7"/>
      <c r="H9" s="4"/>
      <c r="I9" s="4"/>
      <c r="J9" s="4"/>
      <c r="K9" s="4"/>
      <c r="L9" s="4"/>
      <c r="M9" s="4"/>
      <c r="N9" s="1"/>
      <c r="O9" s="1"/>
      <c r="P9" s="1"/>
    </row>
    <row r="10" spans="1:17" x14ac:dyDescent="0.2">
      <c r="A10" s="3" t="s">
        <v>25</v>
      </c>
      <c r="B10" s="3"/>
      <c r="C10" s="5" t="s">
        <v>7</v>
      </c>
      <c r="D10" s="4"/>
      <c r="E10" s="4"/>
      <c r="F10" s="4"/>
      <c r="G10" s="7"/>
      <c r="H10" s="4"/>
      <c r="I10" s="4"/>
      <c r="J10" s="4"/>
      <c r="K10" s="4"/>
      <c r="L10" s="4"/>
      <c r="M10" s="4"/>
      <c r="N10" s="1">
        <v>10000</v>
      </c>
      <c r="O10" s="1">
        <v>450</v>
      </c>
      <c r="P10" s="1"/>
      <c r="Q10">
        <f>N10-O10</f>
        <v>9550</v>
      </c>
    </row>
    <row r="11" spans="1:17" x14ac:dyDescent="0.2">
      <c r="A11" s="3" t="s">
        <v>26</v>
      </c>
      <c r="B11" s="3"/>
      <c r="C11" s="5" t="s">
        <v>8</v>
      </c>
      <c r="D11" s="4"/>
      <c r="E11" s="4"/>
      <c r="F11" s="4"/>
      <c r="G11" s="7"/>
      <c r="H11" s="4"/>
      <c r="I11" s="4"/>
      <c r="J11" s="4"/>
      <c r="K11" s="4"/>
      <c r="L11" s="4"/>
      <c r="M11" s="4"/>
      <c r="N11" s="1"/>
      <c r="O11" s="1"/>
      <c r="P11" s="1"/>
    </row>
    <row r="12" spans="1:17" x14ac:dyDescent="0.2">
      <c r="A12" s="3"/>
      <c r="B12" s="3"/>
      <c r="C12" s="5" t="s">
        <v>1</v>
      </c>
      <c r="D12" s="4"/>
      <c r="E12" s="4"/>
      <c r="F12" s="4"/>
      <c r="G12" s="7"/>
      <c r="H12" s="4"/>
      <c r="I12" s="4"/>
      <c r="J12" s="4"/>
      <c r="K12" s="4"/>
      <c r="L12" s="4"/>
      <c r="M12" s="4"/>
      <c r="N12" s="1"/>
      <c r="O12" s="1"/>
      <c r="P12" s="1"/>
    </row>
    <row r="13" spans="1:17" x14ac:dyDescent="0.2">
      <c r="A13" s="3" t="s">
        <v>27</v>
      </c>
      <c r="B13" s="3"/>
      <c r="C13" s="5" t="s">
        <v>9</v>
      </c>
      <c r="D13" s="4"/>
      <c r="E13" s="4"/>
      <c r="F13" s="4"/>
      <c r="G13" s="7"/>
      <c r="H13" s="4"/>
      <c r="I13" s="4"/>
      <c r="J13" s="4"/>
      <c r="K13" s="4"/>
      <c r="L13" s="4"/>
      <c r="M13" s="4"/>
      <c r="N13" s="1"/>
      <c r="O13" s="1"/>
      <c r="P13" s="1"/>
    </row>
    <row r="14" spans="1:17" ht="25.5" x14ac:dyDescent="0.2">
      <c r="A14" s="3" t="s">
        <v>28</v>
      </c>
      <c r="B14" s="3" t="s">
        <v>5</v>
      </c>
      <c r="C14" s="5" t="s">
        <v>29</v>
      </c>
      <c r="D14" s="4"/>
      <c r="E14" s="4"/>
      <c r="F14" s="4"/>
      <c r="G14" s="7"/>
      <c r="H14" s="4"/>
      <c r="I14" s="4"/>
      <c r="J14" s="4"/>
      <c r="K14" s="4"/>
      <c r="L14" s="4"/>
      <c r="M14" s="4"/>
      <c r="N14" s="1"/>
      <c r="O14" s="1"/>
      <c r="P14" s="1"/>
    </row>
    <row r="15" spans="1:17" x14ac:dyDescent="0.2">
      <c r="A15" s="3" t="s">
        <v>30</v>
      </c>
      <c r="B15" s="3"/>
      <c r="C15" s="5" t="s">
        <v>0</v>
      </c>
      <c r="D15" s="4"/>
      <c r="E15" s="4"/>
      <c r="F15" s="4"/>
      <c r="G15" s="7"/>
      <c r="H15" s="4"/>
      <c r="I15" s="4"/>
      <c r="J15" s="4"/>
      <c r="K15" s="4"/>
      <c r="L15" s="4"/>
      <c r="M15" s="4"/>
      <c r="N15" s="1"/>
      <c r="O15" s="1"/>
      <c r="P15" s="1"/>
    </row>
    <row r="16" spans="1:17" x14ac:dyDescent="0.2">
      <c r="A16" s="3" t="s">
        <v>31</v>
      </c>
      <c r="B16" s="3"/>
      <c r="C16" s="5" t="s">
        <v>2</v>
      </c>
      <c r="D16" s="4"/>
      <c r="E16" s="4"/>
      <c r="F16" s="4"/>
      <c r="G16" s="7"/>
      <c r="H16" s="4"/>
      <c r="I16" s="4"/>
      <c r="J16" s="4"/>
      <c r="K16" s="4"/>
      <c r="L16" s="4"/>
      <c r="M16" s="4"/>
      <c r="N16" s="1"/>
      <c r="O16" s="1"/>
      <c r="P16" s="1"/>
    </row>
    <row r="17" spans="1:16" x14ac:dyDescent="0.2">
      <c r="A17" s="3" t="s">
        <v>1</v>
      </c>
      <c r="B17" s="3"/>
      <c r="C17" s="5" t="s">
        <v>1</v>
      </c>
      <c r="D17" s="4"/>
      <c r="E17" s="4"/>
      <c r="F17" s="4"/>
      <c r="G17" s="7"/>
      <c r="H17" s="4"/>
      <c r="I17" s="4"/>
      <c r="J17" s="4"/>
      <c r="K17" s="4"/>
      <c r="L17" s="4"/>
      <c r="M17" s="4"/>
      <c r="N17" s="1"/>
      <c r="O17" s="1"/>
      <c r="P17" s="1"/>
    </row>
    <row r="18" spans="1:16" x14ac:dyDescent="0.2">
      <c r="A18" s="3" t="s">
        <v>32</v>
      </c>
      <c r="B18" s="3"/>
      <c r="C18" s="5" t="s">
        <v>11</v>
      </c>
      <c r="D18" s="4"/>
      <c r="E18" s="4"/>
      <c r="F18" s="4"/>
      <c r="G18" s="7"/>
      <c r="H18" s="4"/>
      <c r="I18" s="4"/>
      <c r="J18" s="4"/>
      <c r="K18" s="4"/>
      <c r="L18" s="4"/>
      <c r="M18" s="4"/>
      <c r="N18" s="1"/>
      <c r="O18" s="1"/>
      <c r="P18" s="1"/>
    </row>
    <row r="19" spans="1:16" ht="25.5" x14ac:dyDescent="0.2">
      <c r="A19" s="3" t="s">
        <v>33</v>
      </c>
      <c r="B19" s="3"/>
      <c r="C19" s="4" t="s">
        <v>34</v>
      </c>
      <c r="D19" s="4"/>
      <c r="E19" s="4"/>
      <c r="F19" s="4"/>
      <c r="G19" s="7"/>
      <c r="H19" s="4"/>
      <c r="I19" s="4"/>
      <c r="J19" s="4"/>
      <c r="K19" s="4"/>
      <c r="L19" s="4"/>
      <c r="M19" s="4"/>
      <c r="N19" s="1"/>
      <c r="O19" s="1"/>
      <c r="P19" s="1"/>
    </row>
    <row r="20" spans="1:16" x14ac:dyDescent="0.2">
      <c r="A20" s="3" t="s">
        <v>35</v>
      </c>
      <c r="B20" s="3" t="s">
        <v>36</v>
      </c>
      <c r="C20" s="4" t="s">
        <v>35</v>
      </c>
      <c r="D20" s="4"/>
      <c r="E20" s="4"/>
      <c r="F20" s="4"/>
      <c r="G20" s="7"/>
      <c r="H20" s="4"/>
      <c r="I20" s="4"/>
      <c r="J20" s="4"/>
      <c r="K20" s="4"/>
      <c r="L20" s="4"/>
      <c r="M20" s="4"/>
      <c r="N20" s="1"/>
      <c r="O20" s="1"/>
      <c r="P20" s="1"/>
    </row>
  </sheetData>
  <mergeCells count="7">
    <mergeCell ref="E5:J5"/>
    <mergeCell ref="K5:O5"/>
    <mergeCell ref="P5:P6"/>
    <mergeCell ref="A5:A6"/>
    <mergeCell ref="B5:B6"/>
    <mergeCell ref="C5:C6"/>
    <mergeCell ref="D5:D6"/>
  </mergeCells>
  <phoneticPr fontId="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545"/>
  <sheetViews>
    <sheetView tabSelected="1" view="pageBreakPreview" zoomScale="55" zoomScaleNormal="70" zoomScaleSheetLayoutView="55" workbookViewId="0">
      <pane ySplit="10" topLeftCell="A335" activePane="bottomLeft" state="frozen"/>
      <selection pane="bottomLeft" activeCell="D327" sqref="D327"/>
    </sheetView>
  </sheetViews>
  <sheetFormatPr defaultColWidth="8.85546875" defaultRowHeight="16.5" x14ac:dyDescent="0.25"/>
  <cols>
    <col min="1" max="1" width="11.85546875" style="43" customWidth="1"/>
    <col min="2" max="2" width="13.42578125" style="23" customWidth="1"/>
    <col min="3" max="3" width="16.7109375" style="23" customWidth="1"/>
    <col min="4" max="4" width="46.28515625" style="23" customWidth="1"/>
    <col min="5" max="5" width="30" style="23" customWidth="1"/>
    <col min="6" max="6" width="13.140625" style="23" customWidth="1"/>
    <col min="7" max="7" width="16.140625" style="23" customWidth="1"/>
    <col min="8" max="8" width="17.5703125" style="24" customWidth="1"/>
    <col min="9" max="9" width="15" style="23" customWidth="1"/>
    <col min="10" max="10" width="15.140625" style="44" customWidth="1"/>
    <col min="11" max="11" width="15.140625" style="45" hidden="1" customWidth="1"/>
    <col min="12" max="13" width="15.140625" style="45" customWidth="1"/>
    <col min="14" max="14" width="15.140625" style="46" customWidth="1"/>
    <col min="15" max="15" width="16.28515625" style="23" customWidth="1"/>
    <col min="16" max="16" width="16.85546875" style="23" customWidth="1"/>
    <col min="17" max="17" width="18.85546875" style="23" customWidth="1"/>
    <col min="18" max="18" width="11.5703125" style="23" bestFit="1" customWidth="1"/>
    <col min="19" max="16384" width="8.85546875" style="23"/>
  </cols>
  <sheetData>
    <row r="1" spans="1:17" s="31" customFormat="1" ht="15.75" x14ac:dyDescent="0.25">
      <c r="A1" s="30"/>
      <c r="B1" s="30"/>
      <c r="C1" s="30"/>
      <c r="D1" s="30"/>
      <c r="E1" s="30"/>
      <c r="F1" s="30"/>
      <c r="G1" s="30"/>
      <c r="H1" s="40"/>
      <c r="I1" s="171" t="s">
        <v>344</v>
      </c>
      <c r="J1" s="171"/>
      <c r="K1" s="171"/>
      <c r="L1" s="171"/>
      <c r="M1" s="171"/>
      <c r="N1" s="50"/>
    </row>
    <row r="2" spans="1:17" ht="15.75" customHeight="1" x14ac:dyDescent="0.25">
      <c r="A2" s="30"/>
      <c r="B2" s="30"/>
      <c r="C2" s="30"/>
      <c r="D2" s="30"/>
      <c r="E2" s="30"/>
      <c r="F2" s="30"/>
      <c r="G2" s="30"/>
      <c r="H2" s="40"/>
      <c r="I2" s="171"/>
      <c r="J2" s="171"/>
      <c r="K2" s="171"/>
      <c r="L2" s="171"/>
      <c r="M2" s="171"/>
      <c r="N2" s="51"/>
    </row>
    <row r="3" spans="1:17" ht="15.75" x14ac:dyDescent="0.25">
      <c r="A3" s="30"/>
      <c r="B3" s="30"/>
      <c r="C3" s="30"/>
      <c r="D3" s="30"/>
      <c r="E3" s="30"/>
      <c r="F3" s="30"/>
      <c r="G3" s="30"/>
      <c r="H3" s="40"/>
      <c r="I3" s="171"/>
      <c r="J3" s="171"/>
      <c r="K3" s="171"/>
      <c r="L3" s="171"/>
      <c r="M3" s="171"/>
      <c r="N3" s="50"/>
    </row>
    <row r="4" spans="1:17" s="32" customFormat="1" ht="18.75" x14ac:dyDescent="0.25">
      <c r="A4" s="179" t="s">
        <v>145</v>
      </c>
      <c r="B4" s="180"/>
      <c r="C4" s="180"/>
      <c r="D4" s="180"/>
      <c r="E4" s="180"/>
      <c r="F4" s="180"/>
      <c r="G4" s="180"/>
      <c r="H4" s="180"/>
      <c r="I4" s="180"/>
      <c r="J4" s="180"/>
      <c r="K4" s="180"/>
      <c r="L4" s="180"/>
      <c r="M4" s="180"/>
      <c r="N4" s="84"/>
    </row>
    <row r="5" spans="1:17" s="32" customFormat="1" ht="18.75" x14ac:dyDescent="0.25">
      <c r="A5" s="183" t="s">
        <v>146</v>
      </c>
      <c r="B5" s="184"/>
      <c r="C5" s="184"/>
      <c r="D5" s="184"/>
      <c r="E5" s="184"/>
      <c r="F5" s="184"/>
      <c r="G5" s="184"/>
      <c r="H5" s="184"/>
      <c r="I5" s="184"/>
      <c r="J5" s="184"/>
      <c r="K5" s="184"/>
      <c r="L5" s="185"/>
      <c r="M5" s="185"/>
      <c r="N5" s="85"/>
    </row>
    <row r="6" spans="1:17" s="25" customFormat="1" ht="27" x14ac:dyDescent="0.25">
      <c r="A6" s="52"/>
      <c r="B6" s="52"/>
      <c r="C6" s="52"/>
      <c r="D6" s="52"/>
      <c r="E6" s="189" t="s">
        <v>220</v>
      </c>
      <c r="F6" s="190"/>
      <c r="G6" s="190"/>
      <c r="H6" s="190"/>
      <c r="I6" s="52"/>
      <c r="J6" s="38"/>
      <c r="K6" s="53"/>
      <c r="L6" s="53"/>
      <c r="M6" s="53"/>
      <c r="N6" s="53"/>
    </row>
    <row r="7" spans="1:17" s="25" customFormat="1" ht="59.25" customHeight="1" x14ac:dyDescent="0.25">
      <c r="A7" s="188" t="s">
        <v>148</v>
      </c>
      <c r="B7" s="188" t="s">
        <v>4</v>
      </c>
      <c r="C7" s="188" t="s">
        <v>147</v>
      </c>
      <c r="D7" s="172" t="s">
        <v>149</v>
      </c>
      <c r="E7" s="172" t="s">
        <v>150</v>
      </c>
      <c r="F7" s="191"/>
      <c r="G7" s="191"/>
      <c r="H7" s="191"/>
      <c r="I7" s="191"/>
      <c r="J7" s="191"/>
      <c r="K7" s="175" t="s">
        <v>131</v>
      </c>
      <c r="L7" s="175"/>
      <c r="M7" s="175"/>
      <c r="N7" s="175"/>
    </row>
    <row r="8" spans="1:17" s="25" customFormat="1" ht="16.5" customHeight="1" x14ac:dyDescent="0.25">
      <c r="A8" s="188"/>
      <c r="B8" s="188"/>
      <c r="C8" s="188"/>
      <c r="D8" s="172"/>
      <c r="E8" s="172" t="s">
        <v>18</v>
      </c>
      <c r="F8" s="172" t="s">
        <v>88</v>
      </c>
      <c r="G8" s="172" t="s">
        <v>153</v>
      </c>
      <c r="H8" s="172"/>
      <c r="I8" s="172"/>
      <c r="J8" s="172"/>
      <c r="K8" s="175">
        <v>2023</v>
      </c>
      <c r="L8" s="175">
        <v>2024</v>
      </c>
      <c r="M8" s="175">
        <v>2025</v>
      </c>
      <c r="N8" s="175">
        <v>2026</v>
      </c>
    </row>
    <row r="9" spans="1:17" s="25" customFormat="1" ht="16.5" customHeight="1" x14ac:dyDescent="0.25">
      <c r="A9" s="188"/>
      <c r="B9" s="188"/>
      <c r="C9" s="188"/>
      <c r="D9" s="172"/>
      <c r="E9" s="172"/>
      <c r="F9" s="172"/>
      <c r="G9" s="172" t="s">
        <v>151</v>
      </c>
      <c r="H9" s="172"/>
      <c r="I9" s="172" t="s">
        <v>152</v>
      </c>
      <c r="J9" s="192" t="s">
        <v>208</v>
      </c>
      <c r="K9" s="176"/>
      <c r="L9" s="176"/>
      <c r="M9" s="176"/>
      <c r="N9" s="175"/>
    </row>
    <row r="10" spans="1:17" s="25" customFormat="1" ht="31.5" x14ac:dyDescent="0.25">
      <c r="A10" s="188"/>
      <c r="B10" s="188"/>
      <c r="C10" s="188"/>
      <c r="D10" s="172"/>
      <c r="E10" s="172"/>
      <c r="F10" s="172"/>
      <c r="G10" s="76" t="s">
        <v>154</v>
      </c>
      <c r="H10" s="79" t="s">
        <v>54</v>
      </c>
      <c r="I10" s="172"/>
      <c r="J10" s="192"/>
      <c r="K10" s="176"/>
      <c r="L10" s="176"/>
      <c r="M10" s="176"/>
      <c r="N10" s="175"/>
    </row>
    <row r="11" spans="1:17" s="25" customFormat="1" x14ac:dyDescent="0.25">
      <c r="A11" s="82">
        <v>1</v>
      </c>
      <c r="B11" s="82">
        <v>2</v>
      </c>
      <c r="C11" s="82">
        <v>3</v>
      </c>
      <c r="D11" s="82">
        <v>4</v>
      </c>
      <c r="E11" s="82">
        <v>5</v>
      </c>
      <c r="F11" s="82">
        <v>6</v>
      </c>
      <c r="G11" s="82">
        <v>7</v>
      </c>
      <c r="H11" s="79">
        <v>8</v>
      </c>
      <c r="I11" s="82">
        <v>9</v>
      </c>
      <c r="J11" s="79">
        <v>10</v>
      </c>
      <c r="K11" s="83">
        <v>11</v>
      </c>
      <c r="L11" s="83">
        <v>11</v>
      </c>
      <c r="M11" s="83">
        <v>12</v>
      </c>
      <c r="N11" s="83">
        <v>13</v>
      </c>
    </row>
    <row r="12" spans="1:17" s="25" customFormat="1" x14ac:dyDescent="0.25">
      <c r="A12" s="80" t="s">
        <v>85</v>
      </c>
      <c r="B12" s="80" t="s">
        <v>85</v>
      </c>
      <c r="C12" s="80" t="s">
        <v>85</v>
      </c>
      <c r="D12" s="80" t="s">
        <v>155</v>
      </c>
      <c r="E12" s="80" t="s">
        <v>85</v>
      </c>
      <c r="F12" s="80" t="s">
        <v>85</v>
      </c>
      <c r="G12" s="80" t="s">
        <v>85</v>
      </c>
      <c r="H12" s="81" t="s">
        <v>85</v>
      </c>
      <c r="I12" s="80" t="s">
        <v>85</v>
      </c>
      <c r="J12" s="81" t="s">
        <v>85</v>
      </c>
      <c r="K12" s="75" t="e">
        <f>K13+K24+K104+K125+K173+K198+K252+K264+K275+K283+K286+#REF!+K318-0.01</f>
        <v>#REF!</v>
      </c>
      <c r="L12" s="75">
        <f>L13+L24+L104+L125+L173+L198+L252+L264+L275+L283+L286+L318+L280</f>
        <v>2843966.5089999991</v>
      </c>
      <c r="M12" s="75">
        <f>M13+M24+M104+M125+M173+M198+M252+M264+M275+M283+M286+M318</f>
        <v>2327625.7889999999</v>
      </c>
      <c r="N12" s="75">
        <f>N13+N24+N104+N125+N173+N198+N252+N264+N275+N283+N286+N318</f>
        <v>2186005.4149000002</v>
      </c>
      <c r="O12" s="33"/>
      <c r="P12" s="33"/>
      <c r="Q12" s="152"/>
    </row>
    <row r="13" spans="1:17" s="28" customFormat="1" ht="67.5" customHeight="1" x14ac:dyDescent="0.25">
      <c r="A13" s="210" t="s">
        <v>58</v>
      </c>
      <c r="B13" s="210" t="s">
        <v>85</v>
      </c>
      <c r="C13" s="210" t="s">
        <v>85</v>
      </c>
      <c r="D13" s="210" t="s">
        <v>133</v>
      </c>
      <c r="E13" s="125" t="s">
        <v>167</v>
      </c>
      <c r="F13" s="125" t="s">
        <v>114</v>
      </c>
      <c r="G13" s="125">
        <f>G15</f>
        <v>2</v>
      </c>
      <c r="H13" s="126" t="s">
        <v>85</v>
      </c>
      <c r="I13" s="125">
        <f t="shared" ref="I13:J15" si="0">I15</f>
        <v>2</v>
      </c>
      <c r="J13" s="127">
        <f t="shared" si="0"/>
        <v>1</v>
      </c>
      <c r="K13" s="177" t="e">
        <f>K15+K16</f>
        <v>#REF!</v>
      </c>
      <c r="L13" s="177">
        <f>L15+L16</f>
        <v>150677.144</v>
      </c>
      <c r="M13" s="177">
        <f>M15+M16</f>
        <v>56571</v>
      </c>
      <c r="N13" s="177">
        <f>N15+N16</f>
        <v>56571</v>
      </c>
      <c r="O13" s="34"/>
      <c r="P13" s="34"/>
      <c r="Q13" s="34"/>
    </row>
    <row r="14" spans="1:17" s="28" customFormat="1" ht="59.25" customHeight="1" x14ac:dyDescent="0.25">
      <c r="A14" s="210"/>
      <c r="B14" s="211"/>
      <c r="C14" s="211"/>
      <c r="D14" s="211"/>
      <c r="E14" s="125" t="s">
        <v>168</v>
      </c>
      <c r="F14" s="125" t="s">
        <v>114</v>
      </c>
      <c r="G14" s="125">
        <f>G16</f>
        <v>7</v>
      </c>
      <c r="H14" s="126" t="s">
        <v>85</v>
      </c>
      <c r="I14" s="125">
        <f t="shared" si="0"/>
        <v>0</v>
      </c>
      <c r="J14" s="127">
        <f t="shared" si="0"/>
        <v>0</v>
      </c>
      <c r="K14" s="178"/>
      <c r="L14" s="178"/>
      <c r="M14" s="178"/>
      <c r="N14" s="178"/>
    </row>
    <row r="15" spans="1:17" s="28" customFormat="1" ht="79.5" customHeight="1" x14ac:dyDescent="0.25">
      <c r="A15" s="174" t="s">
        <v>58</v>
      </c>
      <c r="B15" s="173">
        <v>55550</v>
      </c>
      <c r="C15" s="173" t="s">
        <v>85</v>
      </c>
      <c r="D15" s="173" t="s">
        <v>169</v>
      </c>
      <c r="E15" s="87" t="s">
        <v>167</v>
      </c>
      <c r="F15" s="87" t="s">
        <v>114</v>
      </c>
      <c r="G15" s="87">
        <f>G17</f>
        <v>2</v>
      </c>
      <c r="H15" s="86" t="s">
        <v>85</v>
      </c>
      <c r="I15" s="87">
        <f t="shared" si="0"/>
        <v>2</v>
      </c>
      <c r="J15" s="68">
        <f t="shared" si="0"/>
        <v>1</v>
      </c>
      <c r="K15" s="88" t="e">
        <f>K17</f>
        <v>#REF!</v>
      </c>
      <c r="L15" s="88">
        <f>L17</f>
        <v>53571.43</v>
      </c>
      <c r="M15" s="88">
        <f>M17</f>
        <v>56571</v>
      </c>
      <c r="N15" s="88">
        <f>N17</f>
        <v>56571</v>
      </c>
    </row>
    <row r="16" spans="1:17" s="28" customFormat="1" ht="58.5" customHeight="1" x14ac:dyDescent="0.25">
      <c r="A16" s="174"/>
      <c r="B16" s="204"/>
      <c r="C16" s="204"/>
      <c r="D16" s="204"/>
      <c r="E16" s="87" t="s">
        <v>168</v>
      </c>
      <c r="F16" s="87" t="s">
        <v>114</v>
      </c>
      <c r="G16" s="87">
        <f>G22</f>
        <v>7</v>
      </c>
      <c r="H16" s="86" t="s">
        <v>85</v>
      </c>
      <c r="I16" s="87">
        <f>I22</f>
        <v>0</v>
      </c>
      <c r="J16" s="87">
        <f>J22</f>
        <v>0</v>
      </c>
      <c r="K16" s="88">
        <f>K22</f>
        <v>89117.2</v>
      </c>
      <c r="L16" s="88">
        <f>L22</f>
        <v>97105.714000000007</v>
      </c>
      <c r="M16" s="88">
        <f t="shared" ref="M16:N16" si="1">M22</f>
        <v>0</v>
      </c>
      <c r="N16" s="88">
        <f t="shared" si="1"/>
        <v>0</v>
      </c>
      <c r="O16" s="65"/>
      <c r="P16" s="62"/>
      <c r="Q16" s="62"/>
    </row>
    <row r="17" spans="1:17" s="28" customFormat="1" ht="59.25" customHeight="1" x14ac:dyDescent="0.25">
      <c r="A17" s="86" t="s">
        <v>58</v>
      </c>
      <c r="B17" s="87">
        <v>55550</v>
      </c>
      <c r="C17" s="87" t="s">
        <v>85</v>
      </c>
      <c r="D17" s="87" t="s">
        <v>160</v>
      </c>
      <c r="E17" s="87" t="s">
        <v>116</v>
      </c>
      <c r="F17" s="87" t="s">
        <v>114</v>
      </c>
      <c r="G17" s="87">
        <f>G18+G19</f>
        <v>2</v>
      </c>
      <c r="H17" s="86" t="s">
        <v>85</v>
      </c>
      <c r="I17" s="87">
        <f>I18+I19+I21+I20</f>
        <v>2</v>
      </c>
      <c r="J17" s="68">
        <f>J18+J19+J21+J20</f>
        <v>1</v>
      </c>
      <c r="K17" s="88" t="e">
        <f>#REF!+K18+#REF!+#REF!+#REF!+K19</f>
        <v>#REF!</v>
      </c>
      <c r="L17" s="88">
        <f>L18+L19+L21</f>
        <v>53571.43</v>
      </c>
      <c r="M17" s="88">
        <f>M18+M19+M20</f>
        <v>56571</v>
      </c>
      <c r="N17" s="88">
        <f>N18+N19+N21</f>
        <v>56571</v>
      </c>
    </row>
    <row r="18" spans="1:17" s="28" customFormat="1" ht="117.75" customHeight="1" x14ac:dyDescent="0.25">
      <c r="A18" s="79" t="s">
        <v>58</v>
      </c>
      <c r="B18" s="76">
        <v>55550</v>
      </c>
      <c r="C18" s="76" t="s">
        <v>129</v>
      </c>
      <c r="D18" s="76" t="s">
        <v>502</v>
      </c>
      <c r="E18" s="76" t="s">
        <v>116</v>
      </c>
      <c r="F18" s="76" t="s">
        <v>114</v>
      </c>
      <c r="G18" s="76">
        <v>2</v>
      </c>
      <c r="H18" s="77">
        <v>45627</v>
      </c>
      <c r="I18" s="76">
        <v>0</v>
      </c>
      <c r="J18" s="76">
        <v>0</v>
      </c>
      <c r="K18" s="22">
        <v>0</v>
      </c>
      <c r="L18" s="22">
        <v>53571.43</v>
      </c>
      <c r="M18" s="22">
        <v>0</v>
      </c>
      <c r="N18" s="22">
        <v>0</v>
      </c>
    </row>
    <row r="19" spans="1:17" s="28" customFormat="1" ht="81.75" customHeight="1" x14ac:dyDescent="0.25">
      <c r="A19" s="79" t="s">
        <v>58</v>
      </c>
      <c r="B19" s="76">
        <v>55550</v>
      </c>
      <c r="C19" s="76" t="s">
        <v>115</v>
      </c>
      <c r="D19" s="76" t="s">
        <v>375</v>
      </c>
      <c r="E19" s="76" t="s">
        <v>116</v>
      </c>
      <c r="F19" s="76" t="s">
        <v>114</v>
      </c>
      <c r="G19" s="76">
        <v>0</v>
      </c>
      <c r="H19" s="77" t="s">
        <v>85</v>
      </c>
      <c r="I19" s="76">
        <v>1</v>
      </c>
      <c r="J19" s="76">
        <v>0</v>
      </c>
      <c r="K19" s="22">
        <v>0</v>
      </c>
      <c r="L19" s="22">
        <v>0</v>
      </c>
      <c r="M19" s="22">
        <v>37000</v>
      </c>
      <c r="N19" s="22">
        <v>0</v>
      </c>
    </row>
    <row r="20" spans="1:17" s="28" customFormat="1" ht="87.75" customHeight="1" x14ac:dyDescent="0.25">
      <c r="A20" s="79" t="s">
        <v>58</v>
      </c>
      <c r="B20" s="76">
        <v>55550</v>
      </c>
      <c r="C20" s="76" t="s">
        <v>115</v>
      </c>
      <c r="D20" s="76" t="s">
        <v>498</v>
      </c>
      <c r="E20" s="76" t="s">
        <v>116</v>
      </c>
      <c r="F20" s="76" t="s">
        <v>114</v>
      </c>
      <c r="G20" s="76">
        <v>0</v>
      </c>
      <c r="H20" s="77" t="s">
        <v>85</v>
      </c>
      <c r="I20" s="76">
        <v>1</v>
      </c>
      <c r="J20" s="76">
        <v>0</v>
      </c>
      <c r="K20" s="22">
        <v>0</v>
      </c>
      <c r="L20" s="22">
        <v>0</v>
      </c>
      <c r="M20" s="22">
        <v>19571</v>
      </c>
      <c r="N20" s="22">
        <v>0</v>
      </c>
      <c r="O20" s="65"/>
      <c r="P20" s="62"/>
      <c r="Q20" s="62"/>
    </row>
    <row r="21" spans="1:17" s="28" customFormat="1" ht="84" customHeight="1" x14ac:dyDescent="0.25">
      <c r="A21" s="79" t="s">
        <v>58</v>
      </c>
      <c r="B21" s="76">
        <v>55550</v>
      </c>
      <c r="C21" s="76" t="s">
        <v>115</v>
      </c>
      <c r="D21" s="76" t="s">
        <v>505</v>
      </c>
      <c r="E21" s="76" t="s">
        <v>116</v>
      </c>
      <c r="F21" s="76" t="s">
        <v>114</v>
      </c>
      <c r="G21" s="76">
        <v>0</v>
      </c>
      <c r="H21" s="77" t="s">
        <v>85</v>
      </c>
      <c r="I21" s="76">
        <v>0</v>
      </c>
      <c r="J21" s="76">
        <v>1</v>
      </c>
      <c r="K21" s="22">
        <v>0</v>
      </c>
      <c r="L21" s="22">
        <v>0</v>
      </c>
      <c r="M21" s="22">
        <v>0</v>
      </c>
      <c r="N21" s="22">
        <v>56571</v>
      </c>
    </row>
    <row r="22" spans="1:17" s="25" customFormat="1" ht="97.5" customHeight="1" x14ac:dyDescent="0.25">
      <c r="A22" s="86" t="s">
        <v>58</v>
      </c>
      <c r="B22" s="87">
        <v>55550</v>
      </c>
      <c r="C22" s="87" t="s">
        <v>85</v>
      </c>
      <c r="D22" s="87" t="s">
        <v>156</v>
      </c>
      <c r="E22" s="87" t="s">
        <v>117</v>
      </c>
      <c r="F22" s="87" t="s">
        <v>114</v>
      </c>
      <c r="G22" s="87">
        <f>G23</f>
        <v>7</v>
      </c>
      <c r="H22" s="86" t="s">
        <v>85</v>
      </c>
      <c r="I22" s="87">
        <f>I23</f>
        <v>0</v>
      </c>
      <c r="J22" s="87">
        <f>J23</f>
        <v>0</v>
      </c>
      <c r="K22" s="88">
        <f t="shared" ref="K22" si="2">K23</f>
        <v>89117.2</v>
      </c>
      <c r="L22" s="88">
        <f>L23</f>
        <v>97105.714000000007</v>
      </c>
      <c r="M22" s="88">
        <f>M23</f>
        <v>0</v>
      </c>
      <c r="N22" s="88">
        <f>N23</f>
        <v>0</v>
      </c>
      <c r="O22" s="59"/>
      <c r="P22" s="33"/>
      <c r="Q22" s="33"/>
    </row>
    <row r="23" spans="1:17" s="28" customFormat="1" ht="136.5" customHeight="1" x14ac:dyDescent="0.25">
      <c r="A23" s="79" t="s">
        <v>58</v>
      </c>
      <c r="B23" s="76">
        <v>55550</v>
      </c>
      <c r="C23" s="76" t="s">
        <v>115</v>
      </c>
      <c r="D23" s="76" t="s">
        <v>377</v>
      </c>
      <c r="E23" s="76" t="s">
        <v>117</v>
      </c>
      <c r="F23" s="76" t="s">
        <v>114</v>
      </c>
      <c r="G23" s="76">
        <v>7</v>
      </c>
      <c r="H23" s="77">
        <v>45627</v>
      </c>
      <c r="I23" s="76">
        <v>0</v>
      </c>
      <c r="J23" s="76">
        <v>0</v>
      </c>
      <c r="K23" s="22">
        <v>89117.2</v>
      </c>
      <c r="L23" s="22">
        <v>97105.714000000007</v>
      </c>
      <c r="M23" s="22">
        <v>0</v>
      </c>
      <c r="N23" s="22">
        <v>0</v>
      </c>
      <c r="O23" s="34"/>
    </row>
    <row r="24" spans="1:17" s="28" customFormat="1" ht="47.25" customHeight="1" x14ac:dyDescent="0.25">
      <c r="A24" s="126" t="s">
        <v>59</v>
      </c>
      <c r="B24" s="126" t="s">
        <v>85</v>
      </c>
      <c r="C24" s="126" t="s">
        <v>85</v>
      </c>
      <c r="D24" s="163" t="s">
        <v>219</v>
      </c>
      <c r="E24" s="163" t="s">
        <v>102</v>
      </c>
      <c r="F24" s="163" t="s">
        <v>108</v>
      </c>
      <c r="G24" s="128">
        <f>G25</f>
        <v>16762.14</v>
      </c>
      <c r="H24" s="129" t="s">
        <v>85</v>
      </c>
      <c r="I24" s="128">
        <f>I25</f>
        <v>16770</v>
      </c>
      <c r="J24" s="130">
        <f>J25</f>
        <v>16770</v>
      </c>
      <c r="K24" s="162" t="e">
        <f>K25+K100+#REF!</f>
        <v>#REF!</v>
      </c>
      <c r="L24" s="162">
        <f>L25+L100+L102</f>
        <v>633718.44699999993</v>
      </c>
      <c r="M24" s="162">
        <f>M25+M100+M102</f>
        <v>607427.18299999996</v>
      </c>
      <c r="N24" s="162">
        <f>N25+N100+N102</f>
        <v>566716.34389999998</v>
      </c>
      <c r="O24" s="33"/>
      <c r="P24" s="33"/>
      <c r="Q24" s="33"/>
    </row>
    <row r="25" spans="1:17" s="28" customFormat="1" ht="47.25" customHeight="1" x14ac:dyDescent="0.25">
      <c r="A25" s="86" t="s">
        <v>59</v>
      </c>
      <c r="B25" s="87">
        <v>85311</v>
      </c>
      <c r="C25" s="164" t="s">
        <v>85</v>
      </c>
      <c r="D25" s="165" t="s">
        <v>219</v>
      </c>
      <c r="E25" s="67" t="s">
        <v>102</v>
      </c>
      <c r="F25" s="165" t="s">
        <v>109</v>
      </c>
      <c r="G25" s="68">
        <f>G60+G100</f>
        <v>16762.14</v>
      </c>
      <c r="H25" s="164" t="s">
        <v>85</v>
      </c>
      <c r="I25" s="68">
        <f>I60+I100</f>
        <v>16770</v>
      </c>
      <c r="J25" s="68">
        <f>J60+J100</f>
        <v>16770</v>
      </c>
      <c r="K25" s="157" t="e">
        <f>#REF!+#REF!+#REF!+#REF!+#REF!+#REF!+#REF!+#REF!+#REF!+#REF!+K27+#REF!+K42+K38+K43+K53+#REF!+K76+K52+K64+K71+#REF!+K44+K80+#REF!+K47+K89+K98</f>
        <v>#REF!</v>
      </c>
      <c r="L25" s="157">
        <f>L26+L38+L43+L51+L60</f>
        <v>188054.42300000001</v>
      </c>
      <c r="M25" s="157">
        <f>M26+M38+M43+M51+M60</f>
        <v>142682.658</v>
      </c>
      <c r="N25" s="157">
        <f>N26+N38+N43+N51+N60</f>
        <v>152703.1649</v>
      </c>
      <c r="O25" s="33"/>
      <c r="P25" s="33"/>
      <c r="Q25" s="33"/>
    </row>
    <row r="26" spans="1:17" s="28" customFormat="1" ht="69" customHeight="1" x14ac:dyDescent="0.25">
      <c r="A26" s="86" t="s">
        <v>59</v>
      </c>
      <c r="B26" s="86">
        <v>85311</v>
      </c>
      <c r="C26" s="164" t="s">
        <v>134</v>
      </c>
      <c r="D26" s="70" t="s">
        <v>254</v>
      </c>
      <c r="E26" s="165" t="s">
        <v>103</v>
      </c>
      <c r="F26" s="165" t="s">
        <v>110</v>
      </c>
      <c r="G26" s="71">
        <f>G27+G28</f>
        <v>70</v>
      </c>
      <c r="H26" s="69" t="s">
        <v>85</v>
      </c>
      <c r="I26" s="165">
        <f>I27+I28</f>
        <v>70</v>
      </c>
      <c r="J26" s="165">
        <f>J27+J28</f>
        <v>70</v>
      </c>
      <c r="K26" s="157">
        <v>19301.099999999999</v>
      </c>
      <c r="L26" s="157">
        <f>L27+L30+L31+L32+L34+L35+L36+L28+L33+L29+L37</f>
        <v>37098.099000000002</v>
      </c>
      <c r="M26" s="157">
        <f>M27+M30+M31+M32+M34+M35+M36+M28+M33+M29</f>
        <v>41962.294000000002</v>
      </c>
      <c r="N26" s="157">
        <f>N27+N30+N31+N32+N34+N35+N36+N28+N33+N29</f>
        <v>42861.495000000003</v>
      </c>
    </row>
    <row r="27" spans="1:17" s="28" customFormat="1" ht="58.5" customHeight="1" x14ac:dyDescent="0.25">
      <c r="A27" s="79" t="s">
        <v>59</v>
      </c>
      <c r="B27" s="79">
        <v>85311</v>
      </c>
      <c r="C27" s="79" t="s">
        <v>134</v>
      </c>
      <c r="D27" s="104" t="s">
        <v>185</v>
      </c>
      <c r="E27" s="76" t="s">
        <v>103</v>
      </c>
      <c r="F27" s="76" t="s">
        <v>110</v>
      </c>
      <c r="G27" s="105">
        <v>69</v>
      </c>
      <c r="H27" s="77">
        <v>45627</v>
      </c>
      <c r="I27" s="76">
        <v>70</v>
      </c>
      <c r="J27" s="76">
        <v>70</v>
      </c>
      <c r="K27" s="22">
        <v>19301.099999999999</v>
      </c>
      <c r="L27" s="22">
        <v>11145.984</v>
      </c>
      <c r="M27" s="22">
        <v>41869.294000000002</v>
      </c>
      <c r="N27" s="22">
        <v>42761.495000000003</v>
      </c>
    </row>
    <row r="28" spans="1:17" s="28" customFormat="1" ht="58.5" customHeight="1" x14ac:dyDescent="0.25">
      <c r="A28" s="79" t="s">
        <v>59</v>
      </c>
      <c r="B28" s="79" t="s">
        <v>163</v>
      </c>
      <c r="C28" s="79" t="s">
        <v>134</v>
      </c>
      <c r="D28" s="104" t="s">
        <v>328</v>
      </c>
      <c r="E28" s="76" t="s">
        <v>103</v>
      </c>
      <c r="F28" s="76" t="s">
        <v>110</v>
      </c>
      <c r="G28" s="105">
        <v>1</v>
      </c>
      <c r="H28" s="77">
        <v>45627</v>
      </c>
      <c r="I28" s="76">
        <v>0</v>
      </c>
      <c r="J28" s="76">
        <v>0</v>
      </c>
      <c r="K28" s="22"/>
      <c r="L28" s="22">
        <v>294</v>
      </c>
      <c r="M28" s="22">
        <v>0</v>
      </c>
      <c r="N28" s="22">
        <v>0</v>
      </c>
    </row>
    <row r="29" spans="1:17" s="28" customFormat="1" ht="67.5" customHeight="1" x14ac:dyDescent="0.25">
      <c r="A29" s="79" t="s">
        <v>59</v>
      </c>
      <c r="B29" s="79" t="s">
        <v>163</v>
      </c>
      <c r="C29" s="79" t="s">
        <v>134</v>
      </c>
      <c r="D29" s="104" t="s">
        <v>382</v>
      </c>
      <c r="E29" s="76" t="s">
        <v>103</v>
      </c>
      <c r="F29" s="76" t="s">
        <v>110</v>
      </c>
      <c r="G29" s="105">
        <v>1</v>
      </c>
      <c r="H29" s="77">
        <v>45627</v>
      </c>
      <c r="I29" s="76">
        <v>0</v>
      </c>
      <c r="J29" s="76">
        <v>0</v>
      </c>
      <c r="K29" s="22"/>
      <c r="L29" s="22">
        <v>5094.3639999999996</v>
      </c>
      <c r="M29" s="22">
        <v>0</v>
      </c>
      <c r="N29" s="22">
        <v>0</v>
      </c>
    </row>
    <row r="30" spans="1:17" s="28" customFormat="1" ht="81.75" customHeight="1" x14ac:dyDescent="0.25">
      <c r="A30" s="79" t="s">
        <v>59</v>
      </c>
      <c r="B30" s="79" t="s">
        <v>163</v>
      </c>
      <c r="C30" s="79" t="s">
        <v>134</v>
      </c>
      <c r="D30" s="104" t="s">
        <v>255</v>
      </c>
      <c r="E30" s="76" t="s">
        <v>103</v>
      </c>
      <c r="F30" s="76" t="s">
        <v>110</v>
      </c>
      <c r="G30" s="105">
        <v>1</v>
      </c>
      <c r="H30" s="77">
        <v>45505</v>
      </c>
      <c r="I30" s="76">
        <v>0</v>
      </c>
      <c r="J30" s="76">
        <v>0</v>
      </c>
      <c r="K30" s="22"/>
      <c r="L30" s="22">
        <v>1626.7840000000001</v>
      </c>
      <c r="M30" s="22">
        <v>0</v>
      </c>
      <c r="N30" s="22">
        <v>0</v>
      </c>
    </row>
    <row r="31" spans="1:17" s="28" customFormat="1" ht="90" customHeight="1" x14ac:dyDescent="0.25">
      <c r="A31" s="79" t="s">
        <v>59</v>
      </c>
      <c r="B31" s="79" t="s">
        <v>163</v>
      </c>
      <c r="C31" s="79" t="s">
        <v>134</v>
      </c>
      <c r="D31" s="104" t="s">
        <v>256</v>
      </c>
      <c r="E31" s="76" t="s">
        <v>103</v>
      </c>
      <c r="F31" s="76" t="s">
        <v>110</v>
      </c>
      <c r="G31" s="105">
        <v>4</v>
      </c>
      <c r="H31" s="77">
        <v>45505</v>
      </c>
      <c r="I31" s="76">
        <v>0</v>
      </c>
      <c r="J31" s="76">
        <v>0</v>
      </c>
      <c r="K31" s="22"/>
      <c r="L31" s="22">
        <v>5564.9679999999998</v>
      </c>
      <c r="M31" s="22">
        <v>0</v>
      </c>
      <c r="N31" s="22">
        <v>0</v>
      </c>
    </row>
    <row r="32" spans="1:17" s="28" customFormat="1" ht="71.25" customHeight="1" x14ac:dyDescent="0.25">
      <c r="A32" s="79" t="s">
        <v>59</v>
      </c>
      <c r="B32" s="79" t="s">
        <v>163</v>
      </c>
      <c r="C32" s="79" t="s">
        <v>134</v>
      </c>
      <c r="D32" s="104" t="s">
        <v>257</v>
      </c>
      <c r="E32" s="76" t="s">
        <v>103</v>
      </c>
      <c r="F32" s="76" t="s">
        <v>110</v>
      </c>
      <c r="G32" s="105">
        <v>4</v>
      </c>
      <c r="H32" s="77">
        <v>45505</v>
      </c>
      <c r="I32" s="76">
        <v>0</v>
      </c>
      <c r="J32" s="76">
        <v>0</v>
      </c>
      <c r="K32" s="22"/>
      <c r="L32" s="22">
        <v>10257.891</v>
      </c>
      <c r="M32" s="22">
        <v>0</v>
      </c>
      <c r="N32" s="22">
        <v>0</v>
      </c>
    </row>
    <row r="33" spans="1:14" s="28" customFormat="1" ht="81.75" customHeight="1" x14ac:dyDescent="0.25">
      <c r="A33" s="79" t="s">
        <v>59</v>
      </c>
      <c r="B33" s="79" t="s">
        <v>163</v>
      </c>
      <c r="C33" s="79" t="s">
        <v>134</v>
      </c>
      <c r="D33" s="104" t="s">
        <v>394</v>
      </c>
      <c r="E33" s="76" t="s">
        <v>329</v>
      </c>
      <c r="F33" s="76" t="s">
        <v>110</v>
      </c>
      <c r="G33" s="105">
        <v>1</v>
      </c>
      <c r="H33" s="77">
        <v>45474</v>
      </c>
      <c r="I33" s="76">
        <v>0</v>
      </c>
      <c r="J33" s="76">
        <v>0</v>
      </c>
      <c r="K33" s="22"/>
      <c r="L33" s="22">
        <v>282.60000000000002</v>
      </c>
      <c r="M33" s="22">
        <v>0</v>
      </c>
      <c r="N33" s="22">
        <v>0</v>
      </c>
    </row>
    <row r="34" spans="1:14" s="28" customFormat="1" ht="76.5" customHeight="1" x14ac:dyDescent="0.25">
      <c r="A34" s="79" t="s">
        <v>59</v>
      </c>
      <c r="B34" s="79" t="s">
        <v>163</v>
      </c>
      <c r="C34" s="79" t="s">
        <v>134</v>
      </c>
      <c r="D34" s="104" t="s">
        <v>258</v>
      </c>
      <c r="E34" s="76" t="s">
        <v>103</v>
      </c>
      <c r="F34" s="76" t="s">
        <v>110</v>
      </c>
      <c r="G34" s="105">
        <v>69</v>
      </c>
      <c r="H34" s="77">
        <v>45474</v>
      </c>
      <c r="I34" s="76">
        <v>0</v>
      </c>
      <c r="J34" s="76">
        <v>0</v>
      </c>
      <c r="K34" s="22"/>
      <c r="L34" s="22">
        <v>93.64</v>
      </c>
      <c r="M34" s="22">
        <v>93</v>
      </c>
      <c r="N34" s="22">
        <v>100</v>
      </c>
    </row>
    <row r="35" spans="1:14" s="28" customFormat="1" ht="62.25" customHeight="1" x14ac:dyDescent="0.25">
      <c r="A35" s="79" t="s">
        <v>59</v>
      </c>
      <c r="B35" s="79" t="s">
        <v>163</v>
      </c>
      <c r="C35" s="79" t="s">
        <v>134</v>
      </c>
      <c r="D35" s="104" t="s">
        <v>259</v>
      </c>
      <c r="E35" s="76" t="s">
        <v>261</v>
      </c>
      <c r="F35" s="76" t="s">
        <v>110</v>
      </c>
      <c r="G35" s="105">
        <v>56</v>
      </c>
      <c r="H35" s="77">
        <v>45536</v>
      </c>
      <c r="I35" s="76">
        <v>0</v>
      </c>
      <c r="J35" s="76">
        <v>0</v>
      </c>
      <c r="K35" s="22"/>
      <c r="L35" s="22">
        <v>1449</v>
      </c>
      <c r="M35" s="22">
        <v>0</v>
      </c>
      <c r="N35" s="22">
        <v>0</v>
      </c>
    </row>
    <row r="36" spans="1:14" s="28" customFormat="1" ht="66.75" customHeight="1" x14ac:dyDescent="0.25">
      <c r="A36" s="79" t="s">
        <v>59</v>
      </c>
      <c r="B36" s="79" t="s">
        <v>163</v>
      </c>
      <c r="C36" s="79" t="s">
        <v>134</v>
      </c>
      <c r="D36" s="104" t="s">
        <v>260</v>
      </c>
      <c r="E36" s="76" t="s">
        <v>262</v>
      </c>
      <c r="F36" s="76" t="s">
        <v>110</v>
      </c>
      <c r="G36" s="105">
        <v>15</v>
      </c>
      <c r="H36" s="77">
        <v>45323</v>
      </c>
      <c r="I36" s="76">
        <v>0</v>
      </c>
      <c r="J36" s="76">
        <v>0</v>
      </c>
      <c r="K36" s="22"/>
      <c r="L36" s="22">
        <v>488.9</v>
      </c>
      <c r="M36" s="22">
        <v>0</v>
      </c>
      <c r="N36" s="22">
        <v>0</v>
      </c>
    </row>
    <row r="37" spans="1:14" s="28" customFormat="1" ht="62.25" customHeight="1" x14ac:dyDescent="0.25">
      <c r="A37" s="79" t="s">
        <v>59</v>
      </c>
      <c r="B37" s="79" t="s">
        <v>163</v>
      </c>
      <c r="C37" s="79" t="s">
        <v>134</v>
      </c>
      <c r="D37" s="104" t="s">
        <v>407</v>
      </c>
      <c r="E37" s="76" t="s">
        <v>422</v>
      </c>
      <c r="F37" s="76" t="s">
        <v>421</v>
      </c>
      <c r="G37" s="105">
        <v>41</v>
      </c>
      <c r="H37" s="77">
        <v>45627</v>
      </c>
      <c r="I37" s="76">
        <v>0</v>
      </c>
      <c r="J37" s="76">
        <v>0</v>
      </c>
      <c r="K37" s="22"/>
      <c r="L37" s="22">
        <v>799.96799999999996</v>
      </c>
      <c r="M37" s="22">
        <v>0</v>
      </c>
      <c r="N37" s="22">
        <v>0</v>
      </c>
    </row>
    <row r="38" spans="1:14" s="28" customFormat="1" ht="70.5" customHeight="1" x14ac:dyDescent="0.25">
      <c r="A38" s="86" t="s">
        <v>59</v>
      </c>
      <c r="B38" s="86" t="s">
        <v>163</v>
      </c>
      <c r="C38" s="86" t="s">
        <v>134</v>
      </c>
      <c r="D38" s="70" t="s">
        <v>263</v>
      </c>
      <c r="E38" s="87" t="s">
        <v>103</v>
      </c>
      <c r="F38" s="87" t="s">
        <v>110</v>
      </c>
      <c r="G38" s="71">
        <v>27</v>
      </c>
      <c r="H38" s="69" t="s">
        <v>85</v>
      </c>
      <c r="I38" s="87">
        <v>27</v>
      </c>
      <c r="J38" s="87">
        <v>27</v>
      </c>
      <c r="K38" s="88">
        <v>6948.23</v>
      </c>
      <c r="L38" s="88">
        <f>L39+L40+L41+L42</f>
        <v>14358.183000000001</v>
      </c>
      <c r="M38" s="88">
        <f>M39+M40+M41+M42</f>
        <v>12730.512999999999</v>
      </c>
      <c r="N38" s="88">
        <f>N39+N40+N41+N42</f>
        <v>13430.5049</v>
      </c>
    </row>
    <row r="39" spans="1:14" s="28" customFormat="1" ht="107.25" customHeight="1" x14ac:dyDescent="0.25">
      <c r="A39" s="79" t="s">
        <v>59</v>
      </c>
      <c r="B39" s="79" t="s">
        <v>163</v>
      </c>
      <c r="C39" s="79" t="s">
        <v>134</v>
      </c>
      <c r="D39" s="104" t="s">
        <v>210</v>
      </c>
      <c r="E39" s="76" t="s">
        <v>103</v>
      </c>
      <c r="F39" s="76" t="s">
        <v>110</v>
      </c>
      <c r="G39" s="105">
        <v>27</v>
      </c>
      <c r="H39" s="77">
        <v>45627</v>
      </c>
      <c r="I39" s="76">
        <v>27</v>
      </c>
      <c r="J39" s="76">
        <v>27</v>
      </c>
      <c r="K39" s="22">
        <v>6948.23</v>
      </c>
      <c r="L39" s="22">
        <v>5427.6850000000004</v>
      </c>
      <c r="M39" s="22">
        <v>5400</v>
      </c>
      <c r="N39" s="22">
        <v>5500</v>
      </c>
    </row>
    <row r="40" spans="1:14" s="28" customFormat="1" ht="70.5" customHeight="1" x14ac:dyDescent="0.25">
      <c r="A40" s="79" t="s">
        <v>59</v>
      </c>
      <c r="B40" s="79" t="s">
        <v>163</v>
      </c>
      <c r="C40" s="79" t="s">
        <v>134</v>
      </c>
      <c r="D40" s="104" t="s">
        <v>383</v>
      </c>
      <c r="E40" s="76" t="s">
        <v>103</v>
      </c>
      <c r="F40" s="76" t="s">
        <v>110</v>
      </c>
      <c r="G40" s="105">
        <v>8</v>
      </c>
      <c r="H40" s="77">
        <v>45627</v>
      </c>
      <c r="I40" s="76">
        <v>8</v>
      </c>
      <c r="J40" s="76">
        <v>8</v>
      </c>
      <c r="K40" s="22"/>
      <c r="L40" s="22">
        <v>3013.8649999999998</v>
      </c>
      <c r="M40" s="22">
        <v>2000</v>
      </c>
      <c r="N40" s="22">
        <v>2000</v>
      </c>
    </row>
    <row r="41" spans="1:14" s="28" customFormat="1" ht="59.25" customHeight="1" x14ac:dyDescent="0.25">
      <c r="A41" s="79" t="s">
        <v>59</v>
      </c>
      <c r="B41" s="79" t="s">
        <v>163</v>
      </c>
      <c r="C41" s="79" t="s">
        <v>134</v>
      </c>
      <c r="D41" s="104" t="s">
        <v>298</v>
      </c>
      <c r="E41" s="76" t="s">
        <v>103</v>
      </c>
      <c r="F41" s="76" t="s">
        <v>110</v>
      </c>
      <c r="G41" s="105">
        <v>8</v>
      </c>
      <c r="H41" s="77">
        <v>45627</v>
      </c>
      <c r="I41" s="76">
        <v>8</v>
      </c>
      <c r="J41" s="76">
        <v>8</v>
      </c>
      <c r="K41" s="22"/>
      <c r="L41" s="22">
        <v>3121.6190000000001</v>
      </c>
      <c r="M41" s="22">
        <v>2750</v>
      </c>
      <c r="N41" s="22">
        <v>2850</v>
      </c>
    </row>
    <row r="42" spans="1:14" s="28" customFormat="1" ht="72" customHeight="1" x14ac:dyDescent="0.25">
      <c r="A42" s="79" t="s">
        <v>59</v>
      </c>
      <c r="B42" s="79">
        <v>85311</v>
      </c>
      <c r="C42" s="79" t="s">
        <v>134</v>
      </c>
      <c r="D42" s="104" t="s">
        <v>186</v>
      </c>
      <c r="E42" s="76" t="s">
        <v>187</v>
      </c>
      <c r="F42" s="76" t="s">
        <v>110</v>
      </c>
      <c r="G42" s="105">
        <v>55</v>
      </c>
      <c r="H42" s="77">
        <v>45627</v>
      </c>
      <c r="I42" s="76">
        <v>55</v>
      </c>
      <c r="J42" s="76">
        <v>55</v>
      </c>
      <c r="K42" s="22">
        <v>1583.43</v>
      </c>
      <c r="L42" s="22">
        <v>2795.0140000000001</v>
      </c>
      <c r="M42" s="22">
        <v>2580.5129999999999</v>
      </c>
      <c r="N42" s="22">
        <v>3080.5048999999999</v>
      </c>
    </row>
    <row r="43" spans="1:14" s="28" customFormat="1" ht="76.5" customHeight="1" x14ac:dyDescent="0.25">
      <c r="A43" s="86" t="s">
        <v>59</v>
      </c>
      <c r="B43" s="86" t="s">
        <v>163</v>
      </c>
      <c r="C43" s="86" t="s">
        <v>134</v>
      </c>
      <c r="D43" s="70" t="s">
        <v>264</v>
      </c>
      <c r="E43" s="87" t="s">
        <v>103</v>
      </c>
      <c r="F43" s="87" t="s">
        <v>110</v>
      </c>
      <c r="G43" s="71">
        <f>G44</f>
        <v>18</v>
      </c>
      <c r="H43" s="69" t="s">
        <v>85</v>
      </c>
      <c r="I43" s="87">
        <f>I44</f>
        <v>18</v>
      </c>
      <c r="J43" s="87">
        <f>J44</f>
        <v>18</v>
      </c>
      <c r="K43" s="88">
        <v>16141.3</v>
      </c>
      <c r="L43" s="88">
        <f>L44+L45+L47+L46+L48+L49+L50</f>
        <v>38693.325999999994</v>
      </c>
      <c r="M43" s="88">
        <f>M44+M45+M47+M46+M48+M49</f>
        <v>24351.73</v>
      </c>
      <c r="N43" s="88">
        <f>N44+N45+N47+N46+N48+N49</f>
        <v>24530.634999999998</v>
      </c>
    </row>
    <row r="44" spans="1:14" s="28" customFormat="1" ht="65.25" customHeight="1" x14ac:dyDescent="0.25">
      <c r="A44" s="79" t="s">
        <v>59</v>
      </c>
      <c r="B44" s="79">
        <v>85311</v>
      </c>
      <c r="C44" s="79" t="s">
        <v>134</v>
      </c>
      <c r="D44" s="104" t="s">
        <v>330</v>
      </c>
      <c r="E44" s="76" t="s">
        <v>103</v>
      </c>
      <c r="F44" s="76" t="s">
        <v>110</v>
      </c>
      <c r="G44" s="105">
        <v>18</v>
      </c>
      <c r="H44" s="77">
        <v>45627</v>
      </c>
      <c r="I44" s="76">
        <v>18</v>
      </c>
      <c r="J44" s="76">
        <v>18</v>
      </c>
      <c r="K44" s="22">
        <v>16141.3</v>
      </c>
      <c r="L44" s="22">
        <v>31203.14</v>
      </c>
      <c r="M44" s="22">
        <v>18351.73</v>
      </c>
      <c r="N44" s="22">
        <v>18530.634999999998</v>
      </c>
    </row>
    <row r="45" spans="1:14" s="28" customFormat="1" ht="80.25" customHeight="1" x14ac:dyDescent="0.25">
      <c r="A45" s="79" t="s">
        <v>59</v>
      </c>
      <c r="B45" s="79" t="s">
        <v>163</v>
      </c>
      <c r="C45" s="79" t="s">
        <v>134</v>
      </c>
      <c r="D45" s="104" t="s">
        <v>506</v>
      </c>
      <c r="E45" s="76" t="s">
        <v>103</v>
      </c>
      <c r="F45" s="76" t="s">
        <v>110</v>
      </c>
      <c r="G45" s="105">
        <v>3</v>
      </c>
      <c r="H45" s="77">
        <v>45383</v>
      </c>
      <c r="I45" s="76">
        <v>0</v>
      </c>
      <c r="J45" s="76">
        <v>0</v>
      </c>
      <c r="K45" s="22"/>
      <c r="L45" s="22">
        <v>102</v>
      </c>
      <c r="M45" s="22">
        <v>0</v>
      </c>
      <c r="N45" s="22">
        <v>0</v>
      </c>
    </row>
    <row r="46" spans="1:14" s="28" customFormat="1" ht="69.75" customHeight="1" x14ac:dyDescent="0.25">
      <c r="A46" s="79" t="s">
        <v>59</v>
      </c>
      <c r="B46" s="79" t="s">
        <v>163</v>
      </c>
      <c r="C46" s="79" t="s">
        <v>134</v>
      </c>
      <c r="D46" s="104" t="s">
        <v>299</v>
      </c>
      <c r="E46" s="76" t="s">
        <v>103</v>
      </c>
      <c r="F46" s="76" t="s">
        <v>110</v>
      </c>
      <c r="G46" s="105">
        <v>2</v>
      </c>
      <c r="H46" s="77">
        <v>45413</v>
      </c>
      <c r="I46" s="76">
        <v>0</v>
      </c>
      <c r="J46" s="76">
        <v>0</v>
      </c>
      <c r="K46" s="22"/>
      <c r="L46" s="22">
        <v>224.577</v>
      </c>
      <c r="M46" s="22">
        <v>0</v>
      </c>
      <c r="N46" s="22">
        <v>0</v>
      </c>
    </row>
    <row r="47" spans="1:14" s="28" customFormat="1" ht="186.75" customHeight="1" x14ac:dyDescent="0.25">
      <c r="A47" s="79" t="s">
        <v>59</v>
      </c>
      <c r="B47" s="79">
        <v>85311</v>
      </c>
      <c r="C47" s="79" t="s">
        <v>134</v>
      </c>
      <c r="D47" s="104" t="s">
        <v>331</v>
      </c>
      <c r="E47" s="76" t="s">
        <v>103</v>
      </c>
      <c r="F47" s="76" t="s">
        <v>110</v>
      </c>
      <c r="G47" s="105">
        <v>3</v>
      </c>
      <c r="H47" s="77">
        <v>45627</v>
      </c>
      <c r="I47" s="76">
        <v>3</v>
      </c>
      <c r="J47" s="76">
        <v>3</v>
      </c>
      <c r="K47" s="22">
        <v>0</v>
      </c>
      <c r="L47" s="22">
        <v>5851</v>
      </c>
      <c r="M47" s="22">
        <v>6000</v>
      </c>
      <c r="N47" s="22">
        <v>6000</v>
      </c>
    </row>
    <row r="48" spans="1:14" s="28" customFormat="1" ht="87" customHeight="1" x14ac:dyDescent="0.25">
      <c r="A48" s="79" t="s">
        <v>59</v>
      </c>
      <c r="B48" s="79" t="s">
        <v>163</v>
      </c>
      <c r="C48" s="79" t="s">
        <v>134</v>
      </c>
      <c r="D48" s="104" t="s">
        <v>300</v>
      </c>
      <c r="E48" s="76" t="s">
        <v>103</v>
      </c>
      <c r="F48" s="76" t="s">
        <v>110</v>
      </c>
      <c r="G48" s="105">
        <v>1</v>
      </c>
      <c r="H48" s="77">
        <v>45413</v>
      </c>
      <c r="I48" s="76">
        <v>0</v>
      </c>
      <c r="J48" s="76">
        <v>0</v>
      </c>
      <c r="K48" s="22"/>
      <c r="L48" s="22">
        <v>537.5</v>
      </c>
      <c r="M48" s="22">
        <v>0</v>
      </c>
      <c r="N48" s="22">
        <v>0</v>
      </c>
    </row>
    <row r="49" spans="1:15" s="28" customFormat="1" ht="101.25" customHeight="1" x14ac:dyDescent="0.25">
      <c r="A49" s="79" t="s">
        <v>59</v>
      </c>
      <c r="B49" s="79" t="s">
        <v>163</v>
      </c>
      <c r="C49" s="79" t="s">
        <v>134</v>
      </c>
      <c r="D49" s="104" t="s">
        <v>301</v>
      </c>
      <c r="E49" s="76" t="s">
        <v>103</v>
      </c>
      <c r="F49" s="76" t="s">
        <v>110</v>
      </c>
      <c r="G49" s="105">
        <v>1</v>
      </c>
      <c r="H49" s="77">
        <v>45413</v>
      </c>
      <c r="I49" s="76">
        <v>0</v>
      </c>
      <c r="J49" s="76">
        <v>0</v>
      </c>
      <c r="K49" s="22"/>
      <c r="L49" s="22">
        <v>600</v>
      </c>
      <c r="M49" s="22">
        <v>0</v>
      </c>
      <c r="N49" s="22">
        <v>0</v>
      </c>
    </row>
    <row r="50" spans="1:15" s="28" customFormat="1" ht="109.5" customHeight="1" x14ac:dyDescent="0.25">
      <c r="A50" s="79" t="s">
        <v>59</v>
      </c>
      <c r="B50" s="79" t="s">
        <v>163</v>
      </c>
      <c r="C50" s="79" t="s">
        <v>134</v>
      </c>
      <c r="D50" s="104" t="s">
        <v>409</v>
      </c>
      <c r="E50" s="76" t="s">
        <v>103</v>
      </c>
      <c r="F50" s="76" t="s">
        <v>110</v>
      </c>
      <c r="G50" s="105">
        <v>1</v>
      </c>
      <c r="H50" s="77">
        <v>45627</v>
      </c>
      <c r="I50" s="76">
        <v>0</v>
      </c>
      <c r="J50" s="76">
        <v>0</v>
      </c>
      <c r="K50" s="22"/>
      <c r="L50" s="22">
        <v>175.10900000000001</v>
      </c>
      <c r="M50" s="22">
        <v>0</v>
      </c>
      <c r="N50" s="22">
        <v>0</v>
      </c>
    </row>
    <row r="51" spans="1:15" s="28" customFormat="1" ht="71.25" customHeight="1" x14ac:dyDescent="0.25">
      <c r="A51" s="86" t="s">
        <v>59</v>
      </c>
      <c r="B51" s="86" t="s">
        <v>163</v>
      </c>
      <c r="C51" s="86" t="s">
        <v>134</v>
      </c>
      <c r="D51" s="70" t="s">
        <v>265</v>
      </c>
      <c r="E51" s="87" t="s">
        <v>266</v>
      </c>
      <c r="F51" s="87" t="s">
        <v>110</v>
      </c>
      <c r="G51" s="71">
        <f>G52+G53+G59</f>
        <v>209</v>
      </c>
      <c r="H51" s="69" t="s">
        <v>85</v>
      </c>
      <c r="I51" s="87">
        <f>I52+I53+I59</f>
        <v>475</v>
      </c>
      <c r="J51" s="87">
        <f>J52+J53+J59</f>
        <v>475</v>
      </c>
      <c r="K51" s="88"/>
      <c r="L51" s="88">
        <f>L52+L53+L58+L59+L54+L55+L57+L56</f>
        <v>22240.55</v>
      </c>
      <c r="M51" s="88">
        <f>M52+M53+M58+M59+M54+M55+M57+M56</f>
        <v>9748.5810000000001</v>
      </c>
      <c r="N51" s="88">
        <f>N52+N53+N58+N59+N54+N55+N57+N56</f>
        <v>10748.58</v>
      </c>
    </row>
    <row r="52" spans="1:15" s="28" customFormat="1" ht="73.5" customHeight="1" x14ac:dyDescent="0.25">
      <c r="A52" s="79" t="s">
        <v>59</v>
      </c>
      <c r="B52" s="79">
        <v>85311</v>
      </c>
      <c r="C52" s="79" t="s">
        <v>134</v>
      </c>
      <c r="D52" s="104" t="s">
        <v>408</v>
      </c>
      <c r="E52" s="76" t="s">
        <v>266</v>
      </c>
      <c r="F52" s="76" t="s">
        <v>110</v>
      </c>
      <c r="G52" s="105">
        <v>60</v>
      </c>
      <c r="H52" s="77">
        <v>45627</v>
      </c>
      <c r="I52" s="76">
        <v>25</v>
      </c>
      <c r="J52" s="76">
        <v>25</v>
      </c>
      <c r="K52" s="22">
        <v>0</v>
      </c>
      <c r="L52" s="22">
        <v>1089.02</v>
      </c>
      <c r="M52" s="22">
        <v>748.58100000000002</v>
      </c>
      <c r="N52" s="22">
        <v>748.58</v>
      </c>
    </row>
    <row r="53" spans="1:15" s="28" customFormat="1" ht="49.5" customHeight="1" x14ac:dyDescent="0.25">
      <c r="A53" s="79" t="s">
        <v>59</v>
      </c>
      <c r="B53" s="79">
        <v>85311</v>
      </c>
      <c r="C53" s="79" t="s">
        <v>134</v>
      </c>
      <c r="D53" s="104" t="s">
        <v>384</v>
      </c>
      <c r="E53" s="76" t="s">
        <v>321</v>
      </c>
      <c r="F53" s="76" t="s">
        <v>110</v>
      </c>
      <c r="G53" s="105">
        <v>145</v>
      </c>
      <c r="H53" s="77">
        <v>45627</v>
      </c>
      <c r="I53" s="76">
        <v>450</v>
      </c>
      <c r="J53" s="76">
        <v>450</v>
      </c>
      <c r="K53" s="22">
        <v>21937.5</v>
      </c>
      <c r="L53" s="22">
        <v>2990.34</v>
      </c>
      <c r="M53" s="22">
        <v>8700</v>
      </c>
      <c r="N53" s="22">
        <v>10000</v>
      </c>
    </row>
    <row r="54" spans="1:15" s="28" customFormat="1" ht="58.5" customHeight="1" x14ac:dyDescent="0.25">
      <c r="A54" s="79" t="s">
        <v>59</v>
      </c>
      <c r="B54" s="79" t="s">
        <v>163</v>
      </c>
      <c r="C54" s="79" t="s">
        <v>134</v>
      </c>
      <c r="D54" s="104" t="s">
        <v>305</v>
      </c>
      <c r="E54" s="76" t="s">
        <v>103</v>
      </c>
      <c r="F54" s="76" t="s">
        <v>110</v>
      </c>
      <c r="G54" s="105">
        <v>1</v>
      </c>
      <c r="H54" s="77">
        <v>45536</v>
      </c>
      <c r="I54" s="76">
        <v>0</v>
      </c>
      <c r="J54" s="76">
        <v>0</v>
      </c>
      <c r="K54" s="22"/>
      <c r="L54" s="22">
        <v>151.672</v>
      </c>
      <c r="M54" s="22">
        <v>0</v>
      </c>
      <c r="N54" s="22">
        <v>0</v>
      </c>
    </row>
    <row r="55" spans="1:15" s="28" customFormat="1" ht="76.5" customHeight="1" x14ac:dyDescent="0.25">
      <c r="A55" s="79" t="s">
        <v>59</v>
      </c>
      <c r="B55" s="79" t="s">
        <v>163</v>
      </c>
      <c r="C55" s="79" t="s">
        <v>134</v>
      </c>
      <c r="D55" s="104" t="s">
        <v>306</v>
      </c>
      <c r="E55" s="76" t="s">
        <v>103</v>
      </c>
      <c r="F55" s="76" t="s">
        <v>110</v>
      </c>
      <c r="G55" s="105">
        <v>1</v>
      </c>
      <c r="H55" s="77">
        <v>45536</v>
      </c>
      <c r="I55" s="76">
        <v>0</v>
      </c>
      <c r="J55" s="76">
        <v>0</v>
      </c>
      <c r="K55" s="22"/>
      <c r="L55" s="22">
        <v>1994.3040000000001</v>
      </c>
      <c r="M55" s="22">
        <v>0</v>
      </c>
      <c r="N55" s="22">
        <v>0</v>
      </c>
    </row>
    <row r="56" spans="1:15" s="28" customFormat="1" ht="57.75" customHeight="1" x14ac:dyDescent="0.25">
      <c r="A56" s="79" t="s">
        <v>59</v>
      </c>
      <c r="B56" s="79" t="s">
        <v>163</v>
      </c>
      <c r="C56" s="79" t="s">
        <v>134</v>
      </c>
      <c r="D56" s="104" t="s">
        <v>507</v>
      </c>
      <c r="E56" s="76" t="s">
        <v>332</v>
      </c>
      <c r="F56" s="76" t="s">
        <v>110</v>
      </c>
      <c r="G56" s="105">
        <v>40</v>
      </c>
      <c r="H56" s="77">
        <v>45474</v>
      </c>
      <c r="I56" s="76">
        <v>0</v>
      </c>
      <c r="J56" s="76">
        <v>0</v>
      </c>
      <c r="K56" s="22"/>
      <c r="L56" s="22">
        <v>286.38900000000001</v>
      </c>
      <c r="M56" s="22">
        <v>0</v>
      </c>
      <c r="N56" s="22">
        <v>0</v>
      </c>
    </row>
    <row r="57" spans="1:15" s="28" customFormat="1" ht="68.25" customHeight="1" x14ac:dyDescent="0.25">
      <c r="A57" s="79" t="s">
        <v>59</v>
      </c>
      <c r="B57" s="79" t="s">
        <v>163</v>
      </c>
      <c r="C57" s="79" t="s">
        <v>134</v>
      </c>
      <c r="D57" s="104" t="s">
        <v>356</v>
      </c>
      <c r="E57" s="76" t="s">
        <v>103</v>
      </c>
      <c r="F57" s="76" t="s">
        <v>110</v>
      </c>
      <c r="G57" s="105">
        <v>1</v>
      </c>
      <c r="H57" s="77">
        <v>45474</v>
      </c>
      <c r="I57" s="76">
        <v>1</v>
      </c>
      <c r="J57" s="76">
        <v>0</v>
      </c>
      <c r="K57" s="22"/>
      <c r="L57" s="22">
        <v>325.2</v>
      </c>
      <c r="M57" s="22">
        <v>300</v>
      </c>
      <c r="N57" s="22">
        <v>0</v>
      </c>
    </row>
    <row r="58" spans="1:15" s="28" customFormat="1" ht="61.5" customHeight="1" x14ac:dyDescent="0.25">
      <c r="A58" s="79" t="s">
        <v>59</v>
      </c>
      <c r="B58" s="79">
        <v>85311</v>
      </c>
      <c r="C58" s="79" t="s">
        <v>134</v>
      </c>
      <c r="D58" s="104" t="s">
        <v>304</v>
      </c>
      <c r="E58" s="76" t="s">
        <v>103</v>
      </c>
      <c r="F58" s="76" t="s">
        <v>110</v>
      </c>
      <c r="G58" s="105">
        <v>1</v>
      </c>
      <c r="H58" s="77">
        <v>45505</v>
      </c>
      <c r="I58" s="76">
        <v>0</v>
      </c>
      <c r="J58" s="76">
        <v>0</v>
      </c>
      <c r="K58" s="22">
        <v>21937.5</v>
      </c>
      <c r="L58" s="22">
        <v>3892</v>
      </c>
      <c r="M58" s="22">
        <v>0</v>
      </c>
      <c r="N58" s="22">
        <v>0</v>
      </c>
    </row>
    <row r="59" spans="1:15" s="28" customFormat="1" ht="82.5" customHeight="1" x14ac:dyDescent="0.25">
      <c r="A59" s="79" t="s">
        <v>59</v>
      </c>
      <c r="B59" s="79">
        <v>85311</v>
      </c>
      <c r="C59" s="79" t="s">
        <v>134</v>
      </c>
      <c r="D59" s="104" t="s">
        <v>508</v>
      </c>
      <c r="E59" s="76" t="s">
        <v>322</v>
      </c>
      <c r="F59" s="76" t="s">
        <v>110</v>
      </c>
      <c r="G59" s="105">
        <v>4</v>
      </c>
      <c r="H59" s="77">
        <v>45498</v>
      </c>
      <c r="I59" s="76">
        <v>0</v>
      </c>
      <c r="J59" s="76">
        <v>0</v>
      </c>
      <c r="K59" s="22"/>
      <c r="L59" s="22">
        <v>11511.625</v>
      </c>
      <c r="M59" s="22">
        <v>0</v>
      </c>
      <c r="N59" s="22">
        <v>0</v>
      </c>
    </row>
    <row r="60" spans="1:15" s="28" customFormat="1" ht="64.5" customHeight="1" x14ac:dyDescent="0.25">
      <c r="A60" s="86" t="s">
        <v>59</v>
      </c>
      <c r="B60" s="86" t="s">
        <v>163</v>
      </c>
      <c r="C60" s="86" t="s">
        <v>134</v>
      </c>
      <c r="D60" s="70" t="s">
        <v>302</v>
      </c>
      <c r="E60" s="87" t="s">
        <v>102</v>
      </c>
      <c r="F60" s="87" t="s">
        <v>111</v>
      </c>
      <c r="G60" s="71">
        <f>G89</f>
        <v>2210</v>
      </c>
      <c r="H60" s="69" t="s">
        <v>85</v>
      </c>
      <c r="I60" s="87">
        <f>I89</f>
        <v>2210</v>
      </c>
      <c r="J60" s="87">
        <f>J89</f>
        <v>2210</v>
      </c>
      <c r="K60" s="88"/>
      <c r="L60" s="88">
        <f>L64+L65+L66+L68+L70+L71+L73+L76+L77+L78+L80+L81+L83+L88+L89+L96+L98+L63+L74+L75+L97+L85+L86+L61+L62+L99+L67+L72+L79+L82+L84+L87+L90+L91+L92+L93+L94+L95</f>
        <v>75664.265000000014</v>
      </c>
      <c r="M60" s="88">
        <f>M64+M65+M66+M68+M70+M71+M73+M76+M77+M78+M80+M81+M83+M88+M89+M96+M98+M63+M74+M75+M97+M85+M86+M61+M62+M99+M67+M69+M72+M79+M82+M84+M87+M90+M91+M93+M92+M94+M95</f>
        <v>53889.54</v>
      </c>
      <c r="N60" s="88">
        <f>N64+N65+N66+N68+N70+N71+N73+N76+N77+N78+N80+N81+N83+N88+N89+N96+N98+N63+N74+N75+N97+N85+N86+N61+N62+N99</f>
        <v>61131.95</v>
      </c>
    </row>
    <row r="61" spans="1:15" s="28" customFormat="1" ht="55.5" customHeight="1" x14ac:dyDescent="0.25">
      <c r="A61" s="79" t="s">
        <v>59</v>
      </c>
      <c r="B61" s="79" t="s">
        <v>163</v>
      </c>
      <c r="C61" s="79" t="s">
        <v>134</v>
      </c>
      <c r="D61" s="104" t="s">
        <v>334</v>
      </c>
      <c r="E61" s="76" t="s">
        <v>103</v>
      </c>
      <c r="F61" s="76" t="s">
        <v>110</v>
      </c>
      <c r="G61" s="105">
        <v>1</v>
      </c>
      <c r="H61" s="77">
        <v>45536</v>
      </c>
      <c r="I61" s="76">
        <v>0</v>
      </c>
      <c r="J61" s="76">
        <v>0</v>
      </c>
      <c r="K61" s="22"/>
      <c r="L61" s="22">
        <v>198</v>
      </c>
      <c r="M61" s="22">
        <v>0</v>
      </c>
      <c r="N61" s="22">
        <v>0</v>
      </c>
    </row>
    <row r="62" spans="1:15" s="28" customFormat="1" ht="96.75" customHeight="1" x14ac:dyDescent="0.25">
      <c r="A62" s="79" t="s">
        <v>59</v>
      </c>
      <c r="B62" s="79" t="s">
        <v>163</v>
      </c>
      <c r="C62" s="79" t="s">
        <v>134</v>
      </c>
      <c r="D62" s="104" t="s">
        <v>395</v>
      </c>
      <c r="E62" s="76" t="s">
        <v>103</v>
      </c>
      <c r="F62" s="76" t="s">
        <v>110</v>
      </c>
      <c r="G62" s="105">
        <v>1</v>
      </c>
      <c r="H62" s="77">
        <v>45505</v>
      </c>
      <c r="I62" s="76">
        <v>0</v>
      </c>
      <c r="J62" s="76">
        <v>0</v>
      </c>
      <c r="K62" s="22"/>
      <c r="L62" s="22">
        <v>406</v>
      </c>
      <c r="M62" s="22">
        <v>0</v>
      </c>
      <c r="N62" s="22">
        <v>0</v>
      </c>
    </row>
    <row r="63" spans="1:15" s="28" customFormat="1" ht="126" customHeight="1" x14ac:dyDescent="0.25">
      <c r="A63" s="79" t="s">
        <v>59</v>
      </c>
      <c r="B63" s="79" t="s">
        <v>163</v>
      </c>
      <c r="C63" s="79" t="s">
        <v>134</v>
      </c>
      <c r="D63" s="104" t="s">
        <v>303</v>
      </c>
      <c r="E63" s="76" t="s">
        <v>102</v>
      </c>
      <c r="F63" s="76" t="s">
        <v>111</v>
      </c>
      <c r="G63" s="105">
        <v>48</v>
      </c>
      <c r="H63" s="77">
        <v>45627</v>
      </c>
      <c r="I63" s="76">
        <v>0</v>
      </c>
      <c r="J63" s="76">
        <v>0</v>
      </c>
      <c r="K63" s="22"/>
      <c r="L63" s="22">
        <v>140.10499999999999</v>
      </c>
      <c r="M63" s="22">
        <v>0</v>
      </c>
      <c r="N63" s="22">
        <v>0</v>
      </c>
    </row>
    <row r="64" spans="1:15" s="28" customFormat="1" ht="57" customHeight="1" x14ac:dyDescent="0.25">
      <c r="A64" s="79" t="s">
        <v>59</v>
      </c>
      <c r="B64" s="79">
        <v>85311</v>
      </c>
      <c r="C64" s="79" t="s">
        <v>134</v>
      </c>
      <c r="D64" s="104" t="s">
        <v>396</v>
      </c>
      <c r="E64" s="76" t="s">
        <v>103</v>
      </c>
      <c r="F64" s="76" t="s">
        <v>110</v>
      </c>
      <c r="G64" s="105">
        <v>1</v>
      </c>
      <c r="H64" s="77">
        <v>45566</v>
      </c>
      <c r="I64" s="76">
        <v>0</v>
      </c>
      <c r="J64" s="76">
        <v>0</v>
      </c>
      <c r="K64" s="22">
        <v>0</v>
      </c>
      <c r="L64" s="22">
        <v>3072.5770000000002</v>
      </c>
      <c r="M64" s="22">
        <v>0</v>
      </c>
      <c r="N64" s="22">
        <v>0</v>
      </c>
      <c r="O64" s="34"/>
    </row>
    <row r="65" spans="1:15" s="28" customFormat="1" ht="63.75" customHeight="1" x14ac:dyDescent="0.25">
      <c r="A65" s="79" t="s">
        <v>59</v>
      </c>
      <c r="B65" s="79" t="s">
        <v>163</v>
      </c>
      <c r="C65" s="79" t="s">
        <v>134</v>
      </c>
      <c r="D65" s="104" t="s">
        <v>397</v>
      </c>
      <c r="E65" s="76" t="s">
        <v>103</v>
      </c>
      <c r="F65" s="76" t="s">
        <v>110</v>
      </c>
      <c r="G65" s="105">
        <v>2</v>
      </c>
      <c r="H65" s="77">
        <v>45627</v>
      </c>
      <c r="I65" s="76">
        <v>0</v>
      </c>
      <c r="J65" s="76">
        <v>0</v>
      </c>
      <c r="K65" s="22"/>
      <c r="L65" s="22">
        <v>3025.1869999999999</v>
      </c>
      <c r="M65" s="22">
        <v>0</v>
      </c>
      <c r="N65" s="22">
        <v>0</v>
      </c>
    </row>
    <row r="66" spans="1:15" s="28" customFormat="1" ht="72.75" customHeight="1" x14ac:dyDescent="0.25">
      <c r="A66" s="79" t="s">
        <v>59</v>
      </c>
      <c r="B66" s="79">
        <v>85311</v>
      </c>
      <c r="C66" s="79" t="s">
        <v>134</v>
      </c>
      <c r="D66" s="104" t="s">
        <v>398</v>
      </c>
      <c r="E66" s="76" t="s">
        <v>103</v>
      </c>
      <c r="F66" s="76" t="s">
        <v>110</v>
      </c>
      <c r="G66" s="105">
        <v>1</v>
      </c>
      <c r="H66" s="77">
        <v>45627</v>
      </c>
      <c r="I66" s="76">
        <v>0</v>
      </c>
      <c r="J66" s="76">
        <v>0</v>
      </c>
      <c r="K66" s="22"/>
      <c r="L66" s="22">
        <v>159.602</v>
      </c>
      <c r="M66" s="22">
        <v>0</v>
      </c>
      <c r="N66" s="22">
        <v>0</v>
      </c>
    </row>
    <row r="67" spans="1:15" s="28" customFormat="1" ht="62.25" customHeight="1" x14ac:dyDescent="0.25">
      <c r="A67" s="79" t="s">
        <v>59</v>
      </c>
      <c r="B67" s="79">
        <v>85311</v>
      </c>
      <c r="C67" s="79" t="s">
        <v>134</v>
      </c>
      <c r="D67" s="104" t="s">
        <v>411</v>
      </c>
      <c r="E67" s="76" t="s">
        <v>103</v>
      </c>
      <c r="F67" s="76" t="s">
        <v>110</v>
      </c>
      <c r="G67" s="105">
        <v>1</v>
      </c>
      <c r="H67" s="77">
        <v>45627</v>
      </c>
      <c r="I67" s="76">
        <v>0</v>
      </c>
      <c r="J67" s="76">
        <v>0</v>
      </c>
      <c r="K67" s="22"/>
      <c r="L67" s="22">
        <v>21.152999999999999</v>
      </c>
      <c r="M67" s="22">
        <v>0</v>
      </c>
      <c r="N67" s="22">
        <v>0</v>
      </c>
    </row>
    <row r="68" spans="1:15" s="28" customFormat="1" ht="59.25" customHeight="1" x14ac:dyDescent="0.25">
      <c r="A68" s="79" t="s">
        <v>59</v>
      </c>
      <c r="B68" s="79">
        <v>85311</v>
      </c>
      <c r="C68" s="79" t="s">
        <v>134</v>
      </c>
      <c r="D68" s="104" t="s">
        <v>412</v>
      </c>
      <c r="E68" s="76" t="s">
        <v>103</v>
      </c>
      <c r="F68" s="76" t="s">
        <v>110</v>
      </c>
      <c r="G68" s="105">
        <v>3</v>
      </c>
      <c r="H68" s="77">
        <v>45628</v>
      </c>
      <c r="I68" s="76">
        <v>0</v>
      </c>
      <c r="J68" s="76">
        <v>0</v>
      </c>
      <c r="K68" s="22"/>
      <c r="L68" s="22">
        <v>471.76100000000002</v>
      </c>
      <c r="M68" s="22">
        <v>0</v>
      </c>
      <c r="N68" s="22">
        <v>0</v>
      </c>
    </row>
    <row r="69" spans="1:15" s="28" customFormat="1" ht="65.25" customHeight="1" x14ac:dyDescent="0.25">
      <c r="A69" s="79" t="s">
        <v>59</v>
      </c>
      <c r="B69" s="79">
        <v>85311</v>
      </c>
      <c r="C69" s="79" t="s">
        <v>134</v>
      </c>
      <c r="D69" s="104" t="s">
        <v>435</v>
      </c>
      <c r="E69" s="76" t="s">
        <v>103</v>
      </c>
      <c r="F69" s="76" t="s">
        <v>110</v>
      </c>
      <c r="G69" s="105">
        <v>0</v>
      </c>
      <c r="H69" s="77" t="s">
        <v>85</v>
      </c>
      <c r="I69" s="76">
        <v>1</v>
      </c>
      <c r="J69" s="76">
        <v>0</v>
      </c>
      <c r="K69" s="22"/>
      <c r="L69" s="22">
        <v>0</v>
      </c>
      <c r="M69" s="22">
        <v>665.32</v>
      </c>
      <c r="N69" s="22">
        <v>0</v>
      </c>
      <c r="O69" s="47"/>
    </row>
    <row r="70" spans="1:15" s="28" customFormat="1" ht="65.25" customHeight="1" x14ac:dyDescent="0.25">
      <c r="A70" s="79" t="s">
        <v>59</v>
      </c>
      <c r="B70" s="79">
        <v>85311</v>
      </c>
      <c r="C70" s="79" t="s">
        <v>134</v>
      </c>
      <c r="D70" s="104" t="s">
        <v>410</v>
      </c>
      <c r="E70" s="76" t="s">
        <v>103</v>
      </c>
      <c r="F70" s="76" t="s">
        <v>110</v>
      </c>
      <c r="G70" s="105">
        <v>1</v>
      </c>
      <c r="H70" s="77">
        <v>45629</v>
      </c>
      <c r="I70" s="76">
        <v>0</v>
      </c>
      <c r="J70" s="76">
        <v>0</v>
      </c>
      <c r="K70" s="22">
        <v>0</v>
      </c>
      <c r="L70" s="22">
        <v>406.34199999999998</v>
      </c>
      <c r="M70" s="22">
        <v>0</v>
      </c>
      <c r="N70" s="22">
        <v>0</v>
      </c>
      <c r="O70" s="47"/>
    </row>
    <row r="71" spans="1:15" s="28" customFormat="1" ht="123" customHeight="1" x14ac:dyDescent="0.25">
      <c r="A71" s="79" t="s">
        <v>59</v>
      </c>
      <c r="B71" s="79">
        <v>85311</v>
      </c>
      <c r="C71" s="79" t="s">
        <v>134</v>
      </c>
      <c r="D71" s="104" t="s">
        <v>413</v>
      </c>
      <c r="E71" s="76" t="s">
        <v>103</v>
      </c>
      <c r="F71" s="76" t="s">
        <v>110</v>
      </c>
      <c r="G71" s="105">
        <v>1</v>
      </c>
      <c r="H71" s="77">
        <v>45629</v>
      </c>
      <c r="I71" s="76">
        <v>0</v>
      </c>
      <c r="J71" s="76">
        <v>0</v>
      </c>
      <c r="K71" s="22">
        <v>0</v>
      </c>
      <c r="L71" s="22">
        <v>5356.71</v>
      </c>
      <c r="M71" s="22">
        <v>0</v>
      </c>
      <c r="N71" s="22">
        <v>0</v>
      </c>
    </row>
    <row r="72" spans="1:15" s="25" customFormat="1" ht="66" customHeight="1" x14ac:dyDescent="0.25">
      <c r="A72" s="79" t="s">
        <v>59</v>
      </c>
      <c r="B72" s="79">
        <v>85311</v>
      </c>
      <c r="C72" s="79" t="s">
        <v>134</v>
      </c>
      <c r="D72" s="104" t="s">
        <v>426</v>
      </c>
      <c r="E72" s="76" t="s">
        <v>103</v>
      </c>
      <c r="F72" s="76" t="s">
        <v>110</v>
      </c>
      <c r="G72" s="105">
        <v>1</v>
      </c>
      <c r="H72" s="77">
        <v>45507</v>
      </c>
      <c r="I72" s="76">
        <v>0</v>
      </c>
      <c r="J72" s="76">
        <v>0</v>
      </c>
      <c r="K72" s="22">
        <v>0</v>
      </c>
      <c r="L72" s="22">
        <v>3146.8040000000001</v>
      </c>
      <c r="M72" s="22">
        <v>0</v>
      </c>
      <c r="N72" s="22">
        <v>0</v>
      </c>
    </row>
    <row r="73" spans="1:15" s="28" customFormat="1" ht="63.75" customHeight="1" x14ac:dyDescent="0.25">
      <c r="A73" s="79" t="s">
        <v>59</v>
      </c>
      <c r="B73" s="79">
        <v>85311</v>
      </c>
      <c r="C73" s="79" t="s">
        <v>134</v>
      </c>
      <c r="D73" s="104" t="s">
        <v>221</v>
      </c>
      <c r="E73" s="76" t="s">
        <v>103</v>
      </c>
      <c r="F73" s="76" t="s">
        <v>110</v>
      </c>
      <c r="G73" s="105">
        <v>6</v>
      </c>
      <c r="H73" s="77">
        <v>45444</v>
      </c>
      <c r="I73" s="76">
        <v>0</v>
      </c>
      <c r="J73" s="76">
        <v>0</v>
      </c>
      <c r="K73" s="22"/>
      <c r="L73" s="22">
        <v>467.35399999999998</v>
      </c>
      <c r="M73" s="22">
        <v>0</v>
      </c>
      <c r="N73" s="22">
        <v>0</v>
      </c>
      <c r="O73" s="34"/>
    </row>
    <row r="74" spans="1:15" s="28" customFormat="1" ht="77.25" customHeight="1" x14ac:dyDescent="0.25">
      <c r="A74" s="79" t="s">
        <v>59</v>
      </c>
      <c r="B74" s="79" t="s">
        <v>163</v>
      </c>
      <c r="C74" s="79" t="s">
        <v>134</v>
      </c>
      <c r="D74" s="104" t="s">
        <v>509</v>
      </c>
      <c r="E74" s="76" t="s">
        <v>103</v>
      </c>
      <c r="F74" s="76" t="s">
        <v>110</v>
      </c>
      <c r="G74" s="105">
        <v>3</v>
      </c>
      <c r="H74" s="77">
        <v>45474</v>
      </c>
      <c r="I74" s="76">
        <v>0</v>
      </c>
      <c r="J74" s="76">
        <v>0</v>
      </c>
      <c r="K74" s="22"/>
      <c r="L74" s="22">
        <v>625.78099999999995</v>
      </c>
      <c r="M74" s="22">
        <v>0</v>
      </c>
      <c r="N74" s="22">
        <v>0</v>
      </c>
    </row>
    <row r="75" spans="1:15" s="28" customFormat="1" ht="60.75" customHeight="1" x14ac:dyDescent="0.25">
      <c r="A75" s="79" t="s">
        <v>59</v>
      </c>
      <c r="B75" s="79" t="s">
        <v>163</v>
      </c>
      <c r="C75" s="79" t="s">
        <v>134</v>
      </c>
      <c r="D75" s="104" t="s">
        <v>307</v>
      </c>
      <c r="E75" s="76" t="s">
        <v>103</v>
      </c>
      <c r="F75" s="76" t="s">
        <v>110</v>
      </c>
      <c r="G75" s="105">
        <v>1</v>
      </c>
      <c r="H75" s="77">
        <v>45536</v>
      </c>
      <c r="I75" s="76">
        <v>0</v>
      </c>
      <c r="J75" s="76">
        <v>0</v>
      </c>
      <c r="K75" s="22"/>
      <c r="L75" s="22">
        <v>3317.7530000000002</v>
      </c>
      <c r="M75" s="22">
        <v>0</v>
      </c>
      <c r="N75" s="22">
        <v>0</v>
      </c>
    </row>
    <row r="76" spans="1:15" s="28" customFormat="1" ht="63" customHeight="1" x14ac:dyDescent="0.25">
      <c r="A76" s="79" t="s">
        <v>59</v>
      </c>
      <c r="B76" s="79">
        <v>85311</v>
      </c>
      <c r="C76" s="79" t="s">
        <v>134</v>
      </c>
      <c r="D76" s="104" t="s">
        <v>267</v>
      </c>
      <c r="E76" s="76" t="s">
        <v>103</v>
      </c>
      <c r="F76" s="76" t="s">
        <v>110</v>
      </c>
      <c r="G76" s="105">
        <v>17</v>
      </c>
      <c r="H76" s="77">
        <v>45566</v>
      </c>
      <c r="I76" s="76">
        <v>23</v>
      </c>
      <c r="J76" s="76">
        <v>31</v>
      </c>
      <c r="K76" s="22">
        <v>1277.47</v>
      </c>
      <c r="L76" s="22">
        <v>10110.672</v>
      </c>
      <c r="M76" s="22">
        <v>32149.72</v>
      </c>
      <c r="N76" s="22">
        <v>43155.03</v>
      </c>
    </row>
    <row r="77" spans="1:15" s="25" customFormat="1" ht="79.5" customHeight="1" x14ac:dyDescent="0.25">
      <c r="A77" s="79" t="s">
        <v>59</v>
      </c>
      <c r="B77" s="79" t="s">
        <v>163</v>
      </c>
      <c r="C77" s="79" t="s">
        <v>134</v>
      </c>
      <c r="D77" s="104" t="s">
        <v>399</v>
      </c>
      <c r="E77" s="76" t="s">
        <v>103</v>
      </c>
      <c r="F77" s="76" t="s">
        <v>110</v>
      </c>
      <c r="G77" s="105">
        <v>1</v>
      </c>
      <c r="H77" s="77">
        <v>45444</v>
      </c>
      <c r="I77" s="76">
        <v>0</v>
      </c>
      <c r="J77" s="76">
        <v>0</v>
      </c>
      <c r="K77" s="22"/>
      <c r="L77" s="22">
        <v>822.09900000000005</v>
      </c>
      <c r="M77" s="22">
        <v>0</v>
      </c>
      <c r="N77" s="22">
        <v>0</v>
      </c>
    </row>
    <row r="78" spans="1:15" s="25" customFormat="1" ht="58.5" customHeight="1" x14ac:dyDescent="0.25">
      <c r="A78" s="79" t="s">
        <v>59</v>
      </c>
      <c r="B78" s="79" t="s">
        <v>163</v>
      </c>
      <c r="C78" s="79" t="s">
        <v>134</v>
      </c>
      <c r="D78" s="104" t="s">
        <v>427</v>
      </c>
      <c r="E78" s="76" t="s">
        <v>103</v>
      </c>
      <c r="F78" s="76" t="s">
        <v>110</v>
      </c>
      <c r="G78" s="105">
        <v>1</v>
      </c>
      <c r="H78" s="77">
        <v>45627</v>
      </c>
      <c r="I78" s="76">
        <v>0</v>
      </c>
      <c r="J78" s="76">
        <v>0</v>
      </c>
      <c r="K78" s="22"/>
      <c r="L78" s="22">
        <v>4283.7299999999996</v>
      </c>
      <c r="M78" s="22">
        <v>0</v>
      </c>
      <c r="N78" s="22">
        <v>0</v>
      </c>
    </row>
    <row r="79" spans="1:15" s="25" customFormat="1" ht="69" customHeight="1" x14ac:dyDescent="0.25">
      <c r="A79" s="79" t="s">
        <v>59</v>
      </c>
      <c r="B79" s="79" t="s">
        <v>163</v>
      </c>
      <c r="C79" s="79" t="s">
        <v>134</v>
      </c>
      <c r="D79" s="104" t="s">
        <v>414</v>
      </c>
      <c r="E79" s="76" t="s">
        <v>103</v>
      </c>
      <c r="F79" s="76" t="s">
        <v>110</v>
      </c>
      <c r="G79" s="105">
        <v>1</v>
      </c>
      <c r="H79" s="77">
        <v>45474</v>
      </c>
      <c r="I79" s="76">
        <v>0</v>
      </c>
      <c r="J79" s="76">
        <v>0</v>
      </c>
      <c r="K79" s="22"/>
      <c r="L79" s="22">
        <v>60</v>
      </c>
      <c r="M79" s="22">
        <v>0</v>
      </c>
      <c r="N79" s="22">
        <v>0</v>
      </c>
    </row>
    <row r="80" spans="1:15" s="25" customFormat="1" ht="84" customHeight="1" x14ac:dyDescent="0.25">
      <c r="A80" s="79" t="s">
        <v>59</v>
      </c>
      <c r="B80" s="79">
        <v>85311</v>
      </c>
      <c r="C80" s="79" t="s">
        <v>134</v>
      </c>
      <c r="D80" s="104" t="s">
        <v>268</v>
      </c>
      <c r="E80" s="76" t="s">
        <v>103</v>
      </c>
      <c r="F80" s="76" t="s">
        <v>110</v>
      </c>
      <c r="G80" s="105">
        <v>8</v>
      </c>
      <c r="H80" s="77">
        <v>45627</v>
      </c>
      <c r="I80" s="76">
        <v>6</v>
      </c>
      <c r="J80" s="76">
        <v>6</v>
      </c>
      <c r="K80" s="22">
        <v>0</v>
      </c>
      <c r="L80" s="22">
        <v>663.08500000000004</v>
      </c>
      <c r="M80" s="22">
        <v>2000</v>
      </c>
      <c r="N80" s="22">
        <v>2000</v>
      </c>
    </row>
    <row r="81" spans="1:17" s="25" customFormat="1" ht="66" customHeight="1" x14ac:dyDescent="0.25">
      <c r="A81" s="79" t="s">
        <v>59</v>
      </c>
      <c r="B81" s="79" t="s">
        <v>163</v>
      </c>
      <c r="C81" s="79" t="s">
        <v>134</v>
      </c>
      <c r="D81" s="104" t="s">
        <v>249</v>
      </c>
      <c r="E81" s="76" t="s">
        <v>103</v>
      </c>
      <c r="F81" s="76" t="s">
        <v>110</v>
      </c>
      <c r="G81" s="105">
        <v>1</v>
      </c>
      <c r="H81" s="77">
        <v>45323</v>
      </c>
      <c r="I81" s="76">
        <v>0</v>
      </c>
      <c r="J81" s="76">
        <v>0</v>
      </c>
      <c r="K81" s="22"/>
      <c r="L81" s="22">
        <v>20.13</v>
      </c>
      <c r="M81" s="22">
        <v>0</v>
      </c>
      <c r="N81" s="22">
        <v>0</v>
      </c>
      <c r="O81" s="33"/>
    </row>
    <row r="82" spans="1:17" s="25" customFormat="1" ht="64.5" customHeight="1" x14ac:dyDescent="0.25">
      <c r="A82" s="79" t="s">
        <v>59</v>
      </c>
      <c r="B82" s="79" t="s">
        <v>163</v>
      </c>
      <c r="C82" s="79" t="s">
        <v>134</v>
      </c>
      <c r="D82" s="104" t="s">
        <v>434</v>
      </c>
      <c r="E82" s="76" t="s">
        <v>103</v>
      </c>
      <c r="F82" s="76" t="s">
        <v>110</v>
      </c>
      <c r="G82" s="105">
        <v>2</v>
      </c>
      <c r="H82" s="77">
        <v>45627</v>
      </c>
      <c r="I82" s="76">
        <v>0</v>
      </c>
      <c r="J82" s="76">
        <v>0</v>
      </c>
      <c r="K82" s="22"/>
      <c r="L82" s="22">
        <v>423.416</v>
      </c>
      <c r="M82" s="22">
        <v>0</v>
      </c>
      <c r="N82" s="22">
        <v>0</v>
      </c>
      <c r="O82" s="33"/>
      <c r="P82" s="33"/>
      <c r="Q82" s="33"/>
    </row>
    <row r="83" spans="1:17" s="25" customFormat="1" ht="75.75" customHeight="1" x14ac:dyDescent="0.25">
      <c r="A83" s="79" t="s">
        <v>59</v>
      </c>
      <c r="B83" s="79">
        <v>85311</v>
      </c>
      <c r="C83" s="79" t="s">
        <v>134</v>
      </c>
      <c r="D83" s="104" t="s">
        <v>333</v>
      </c>
      <c r="E83" s="76" t="s">
        <v>103</v>
      </c>
      <c r="F83" s="76" t="s">
        <v>110</v>
      </c>
      <c r="G83" s="105">
        <v>2</v>
      </c>
      <c r="H83" s="77">
        <v>45597</v>
      </c>
      <c r="I83" s="76">
        <v>0</v>
      </c>
      <c r="J83" s="76">
        <v>0</v>
      </c>
      <c r="K83" s="22"/>
      <c r="L83" s="22">
        <v>2071.1289999999999</v>
      </c>
      <c r="M83" s="22">
        <v>0</v>
      </c>
      <c r="N83" s="22">
        <v>0</v>
      </c>
    </row>
    <row r="84" spans="1:17" s="25" customFormat="1" ht="79.5" customHeight="1" x14ac:dyDescent="0.25">
      <c r="A84" s="79" t="s">
        <v>59</v>
      </c>
      <c r="B84" s="79">
        <v>85311</v>
      </c>
      <c r="C84" s="79" t="s">
        <v>134</v>
      </c>
      <c r="D84" s="104" t="s">
        <v>425</v>
      </c>
      <c r="E84" s="76" t="s">
        <v>103</v>
      </c>
      <c r="F84" s="76" t="s">
        <v>110</v>
      </c>
      <c r="G84" s="105">
        <v>1</v>
      </c>
      <c r="H84" s="77">
        <v>45597</v>
      </c>
      <c r="I84" s="76">
        <v>0</v>
      </c>
      <c r="J84" s="76">
        <v>0</v>
      </c>
      <c r="K84" s="22"/>
      <c r="L84" s="22">
        <v>81.084000000000003</v>
      </c>
      <c r="M84" s="22">
        <v>0</v>
      </c>
      <c r="N84" s="22">
        <v>0</v>
      </c>
    </row>
    <row r="85" spans="1:17" s="25" customFormat="1" ht="91.5" customHeight="1" x14ac:dyDescent="0.25">
      <c r="A85" s="79" t="s">
        <v>59</v>
      </c>
      <c r="B85" s="79" t="s">
        <v>163</v>
      </c>
      <c r="C85" s="79" t="s">
        <v>134</v>
      </c>
      <c r="D85" s="104" t="s">
        <v>400</v>
      </c>
      <c r="E85" s="76" t="s">
        <v>181</v>
      </c>
      <c r="F85" s="76" t="s">
        <v>110</v>
      </c>
      <c r="G85" s="105">
        <v>1</v>
      </c>
      <c r="H85" s="77">
        <v>45566</v>
      </c>
      <c r="I85" s="76">
        <v>0</v>
      </c>
      <c r="J85" s="76">
        <v>0</v>
      </c>
      <c r="K85" s="22"/>
      <c r="L85" s="22">
        <v>216.56200000000001</v>
      </c>
      <c r="M85" s="22">
        <v>0</v>
      </c>
      <c r="N85" s="22">
        <v>0</v>
      </c>
      <c r="O85" s="33"/>
    </row>
    <row r="86" spans="1:17" s="25" customFormat="1" ht="107.25" customHeight="1" x14ac:dyDescent="0.25">
      <c r="A86" s="154" t="s">
        <v>59</v>
      </c>
      <c r="B86" s="154" t="s">
        <v>163</v>
      </c>
      <c r="C86" s="154" t="s">
        <v>134</v>
      </c>
      <c r="D86" s="155" t="s">
        <v>428</v>
      </c>
      <c r="E86" s="153" t="s">
        <v>181</v>
      </c>
      <c r="F86" s="153" t="s">
        <v>110</v>
      </c>
      <c r="G86" s="105">
        <v>0</v>
      </c>
      <c r="H86" s="156" t="s">
        <v>85</v>
      </c>
      <c r="I86" s="153">
        <v>1</v>
      </c>
      <c r="J86" s="153">
        <v>0</v>
      </c>
      <c r="K86" s="22"/>
      <c r="L86" s="22">
        <v>2719.2950000000001</v>
      </c>
      <c r="M86" s="22">
        <v>0</v>
      </c>
      <c r="N86" s="22">
        <v>0</v>
      </c>
    </row>
    <row r="87" spans="1:17" s="25" customFormat="1" ht="138.75" customHeight="1" x14ac:dyDescent="0.25">
      <c r="A87" s="154" t="s">
        <v>59</v>
      </c>
      <c r="B87" s="154" t="s">
        <v>163</v>
      </c>
      <c r="C87" s="154" t="s">
        <v>134</v>
      </c>
      <c r="D87" s="155" t="s">
        <v>429</v>
      </c>
      <c r="E87" s="153" t="s">
        <v>181</v>
      </c>
      <c r="F87" s="153" t="s">
        <v>110</v>
      </c>
      <c r="G87" s="105">
        <v>0</v>
      </c>
      <c r="H87" s="156" t="s">
        <v>85</v>
      </c>
      <c r="I87" s="153">
        <v>1</v>
      </c>
      <c r="J87" s="153">
        <v>0</v>
      </c>
      <c r="K87" s="22"/>
      <c r="L87" s="22">
        <v>596</v>
      </c>
      <c r="M87" s="22">
        <v>0</v>
      </c>
      <c r="N87" s="22">
        <v>0</v>
      </c>
    </row>
    <row r="88" spans="1:17" s="25" customFormat="1" ht="64.5" customHeight="1" x14ac:dyDescent="0.25">
      <c r="A88" s="79" t="s">
        <v>59</v>
      </c>
      <c r="B88" s="79">
        <v>85311</v>
      </c>
      <c r="C88" s="79" t="s">
        <v>134</v>
      </c>
      <c r="D88" s="104" t="s">
        <v>401</v>
      </c>
      <c r="E88" s="76" t="s">
        <v>269</v>
      </c>
      <c r="F88" s="76" t="s">
        <v>110</v>
      </c>
      <c r="G88" s="105">
        <v>1</v>
      </c>
      <c r="H88" s="77">
        <v>45627</v>
      </c>
      <c r="I88" s="76">
        <v>0</v>
      </c>
      <c r="J88" s="76">
        <v>0</v>
      </c>
      <c r="K88" s="22"/>
      <c r="L88" s="22">
        <v>726.85400000000004</v>
      </c>
      <c r="M88" s="22">
        <v>0</v>
      </c>
      <c r="N88" s="22">
        <v>0</v>
      </c>
    </row>
    <row r="89" spans="1:17" s="28" customFormat="1" ht="57.75" customHeight="1" x14ac:dyDescent="0.25">
      <c r="A89" s="79" t="s">
        <v>59</v>
      </c>
      <c r="B89" s="79">
        <v>85311</v>
      </c>
      <c r="C89" s="79" t="s">
        <v>134</v>
      </c>
      <c r="D89" s="104" t="s">
        <v>95</v>
      </c>
      <c r="E89" s="76" t="s">
        <v>102</v>
      </c>
      <c r="F89" s="76" t="s">
        <v>111</v>
      </c>
      <c r="G89" s="105">
        <v>2210</v>
      </c>
      <c r="H89" s="77">
        <v>45627</v>
      </c>
      <c r="I89" s="76">
        <v>2210</v>
      </c>
      <c r="J89" s="76">
        <v>2210</v>
      </c>
      <c r="K89" s="22">
        <v>19844</v>
      </c>
      <c r="L89" s="22">
        <v>16906.939999999999</v>
      </c>
      <c r="M89" s="22">
        <v>15909</v>
      </c>
      <c r="N89" s="22">
        <v>15909</v>
      </c>
      <c r="O89" s="34"/>
    </row>
    <row r="90" spans="1:17" s="28" customFormat="1" ht="75" customHeight="1" x14ac:dyDescent="0.25">
      <c r="A90" s="79" t="s">
        <v>59</v>
      </c>
      <c r="B90" s="79">
        <v>85311</v>
      </c>
      <c r="C90" s="79" t="s">
        <v>134</v>
      </c>
      <c r="D90" s="104" t="s">
        <v>415</v>
      </c>
      <c r="E90" s="76" t="s">
        <v>103</v>
      </c>
      <c r="F90" s="76" t="s">
        <v>110</v>
      </c>
      <c r="G90" s="105">
        <v>1</v>
      </c>
      <c r="H90" s="77">
        <v>45566</v>
      </c>
      <c r="I90" s="76">
        <v>0</v>
      </c>
      <c r="J90" s="76">
        <v>0</v>
      </c>
      <c r="K90" s="22">
        <v>19844</v>
      </c>
      <c r="L90" s="22">
        <v>12.722</v>
      </c>
      <c r="M90" s="22">
        <v>0</v>
      </c>
      <c r="N90" s="22">
        <v>0</v>
      </c>
      <c r="Q90" s="34"/>
    </row>
    <row r="91" spans="1:17" s="25" customFormat="1" ht="84" customHeight="1" x14ac:dyDescent="0.25">
      <c r="A91" s="79" t="s">
        <v>59</v>
      </c>
      <c r="B91" s="79">
        <v>85311</v>
      </c>
      <c r="C91" s="79" t="s">
        <v>134</v>
      </c>
      <c r="D91" s="104" t="s">
        <v>416</v>
      </c>
      <c r="E91" s="76" t="s">
        <v>262</v>
      </c>
      <c r="F91" s="76" t="s">
        <v>110</v>
      </c>
      <c r="G91" s="105">
        <v>2</v>
      </c>
      <c r="H91" s="77">
        <v>45536</v>
      </c>
      <c r="I91" s="76">
        <v>0</v>
      </c>
      <c r="J91" s="76">
        <v>0</v>
      </c>
      <c r="K91" s="22">
        <v>19844</v>
      </c>
      <c r="L91" s="22">
        <v>240</v>
      </c>
      <c r="M91" s="22">
        <v>0</v>
      </c>
      <c r="N91" s="22">
        <v>0</v>
      </c>
    </row>
    <row r="92" spans="1:17" s="25" customFormat="1" ht="56.25" customHeight="1" x14ac:dyDescent="0.25">
      <c r="A92" s="79" t="s">
        <v>59</v>
      </c>
      <c r="B92" s="79">
        <v>85311</v>
      </c>
      <c r="C92" s="79" t="s">
        <v>134</v>
      </c>
      <c r="D92" s="104" t="s">
        <v>417</v>
      </c>
      <c r="E92" s="76" t="s">
        <v>418</v>
      </c>
      <c r="F92" s="76" t="s">
        <v>110</v>
      </c>
      <c r="G92" s="105">
        <v>33</v>
      </c>
      <c r="H92" s="77">
        <v>45597</v>
      </c>
      <c r="I92" s="76">
        <v>0</v>
      </c>
      <c r="J92" s="76">
        <v>0</v>
      </c>
      <c r="K92" s="22">
        <v>19844</v>
      </c>
      <c r="L92" s="22">
        <v>195.03</v>
      </c>
      <c r="M92" s="22">
        <v>0</v>
      </c>
      <c r="N92" s="22">
        <v>0</v>
      </c>
    </row>
    <row r="93" spans="1:17" s="25" customFormat="1" ht="77.25" customHeight="1" x14ac:dyDescent="0.25">
      <c r="A93" s="79" t="s">
        <v>59</v>
      </c>
      <c r="B93" s="79">
        <v>85311</v>
      </c>
      <c r="C93" s="79" t="s">
        <v>134</v>
      </c>
      <c r="D93" s="104" t="s">
        <v>419</v>
      </c>
      <c r="E93" s="76" t="s">
        <v>420</v>
      </c>
      <c r="F93" s="76" t="s">
        <v>421</v>
      </c>
      <c r="G93" s="105">
        <v>13</v>
      </c>
      <c r="H93" s="77">
        <v>45566</v>
      </c>
      <c r="I93" s="76">
        <v>0</v>
      </c>
      <c r="J93" s="76">
        <v>0</v>
      </c>
      <c r="K93" s="22">
        <v>19844</v>
      </c>
      <c r="L93" s="22">
        <v>37.000999999999998</v>
      </c>
      <c r="M93" s="22">
        <v>0</v>
      </c>
      <c r="N93" s="22">
        <v>0</v>
      </c>
    </row>
    <row r="94" spans="1:17" s="28" customFormat="1" ht="57" customHeight="1" x14ac:dyDescent="0.25">
      <c r="A94" s="79" t="s">
        <v>59</v>
      </c>
      <c r="B94" s="79">
        <v>85311</v>
      </c>
      <c r="C94" s="79" t="s">
        <v>134</v>
      </c>
      <c r="D94" s="104" t="s">
        <v>423</v>
      </c>
      <c r="E94" s="76" t="s">
        <v>103</v>
      </c>
      <c r="F94" s="76" t="s">
        <v>110</v>
      </c>
      <c r="G94" s="105">
        <v>1</v>
      </c>
      <c r="H94" s="77">
        <v>45627</v>
      </c>
      <c r="I94" s="76">
        <v>0</v>
      </c>
      <c r="J94" s="76">
        <v>0</v>
      </c>
      <c r="K94" s="22">
        <v>19844</v>
      </c>
      <c r="L94" s="22">
        <v>120.21299999999999</v>
      </c>
      <c r="M94" s="22">
        <v>0</v>
      </c>
      <c r="N94" s="22">
        <v>0</v>
      </c>
      <c r="O94" s="34"/>
    </row>
    <row r="95" spans="1:17" s="28" customFormat="1" ht="66" customHeight="1" x14ac:dyDescent="0.25">
      <c r="A95" s="79" t="s">
        <v>59</v>
      </c>
      <c r="B95" s="79">
        <v>85311</v>
      </c>
      <c r="C95" s="79" t="s">
        <v>134</v>
      </c>
      <c r="D95" s="104" t="s">
        <v>424</v>
      </c>
      <c r="E95" s="76" t="s">
        <v>103</v>
      </c>
      <c r="F95" s="76" t="s">
        <v>110</v>
      </c>
      <c r="G95" s="105">
        <v>3</v>
      </c>
      <c r="H95" s="77">
        <v>45627</v>
      </c>
      <c r="I95" s="76">
        <v>0</v>
      </c>
      <c r="J95" s="76">
        <v>0</v>
      </c>
      <c r="K95" s="22">
        <v>19844</v>
      </c>
      <c r="L95" s="22">
        <v>1489</v>
      </c>
      <c r="M95" s="22">
        <v>0</v>
      </c>
      <c r="N95" s="22">
        <v>0</v>
      </c>
    </row>
    <row r="96" spans="1:17" s="25" customFormat="1" ht="62.25" customHeight="1" x14ac:dyDescent="0.25">
      <c r="A96" s="79" t="s">
        <v>59</v>
      </c>
      <c r="B96" s="76">
        <v>85311</v>
      </c>
      <c r="C96" s="79" t="s">
        <v>124</v>
      </c>
      <c r="D96" s="79" t="s">
        <v>316</v>
      </c>
      <c r="E96" s="79" t="s">
        <v>125</v>
      </c>
      <c r="F96" s="79" t="s">
        <v>110</v>
      </c>
      <c r="G96" s="103">
        <v>100</v>
      </c>
      <c r="H96" s="79" t="s">
        <v>209</v>
      </c>
      <c r="I96" s="103">
        <v>45</v>
      </c>
      <c r="J96" s="103">
        <v>45</v>
      </c>
      <c r="K96" s="22"/>
      <c r="L96" s="22">
        <v>3583.806</v>
      </c>
      <c r="M96" s="22">
        <v>2819</v>
      </c>
      <c r="N96" s="22">
        <v>50.92</v>
      </c>
    </row>
    <row r="97" spans="1:17" s="25" customFormat="1" ht="87" customHeight="1" x14ac:dyDescent="0.25">
      <c r="A97" s="79" t="s">
        <v>59</v>
      </c>
      <c r="B97" s="76">
        <v>85311</v>
      </c>
      <c r="C97" s="79" t="s">
        <v>124</v>
      </c>
      <c r="D97" s="79" t="s">
        <v>317</v>
      </c>
      <c r="E97" s="79" t="s">
        <v>125</v>
      </c>
      <c r="F97" s="79" t="s">
        <v>110</v>
      </c>
      <c r="G97" s="103">
        <v>45</v>
      </c>
      <c r="H97" s="79" t="s">
        <v>209</v>
      </c>
      <c r="I97" s="103">
        <v>45</v>
      </c>
      <c r="J97" s="103">
        <v>45</v>
      </c>
      <c r="K97" s="22"/>
      <c r="L97" s="22">
        <v>346.5</v>
      </c>
      <c r="M97" s="22">
        <v>346.5</v>
      </c>
      <c r="N97" s="22">
        <v>17</v>
      </c>
    </row>
    <row r="98" spans="1:17" s="25" customFormat="1" ht="80.25" customHeight="1" x14ac:dyDescent="0.25">
      <c r="A98" s="79" t="s">
        <v>59</v>
      </c>
      <c r="B98" s="79" t="s">
        <v>163</v>
      </c>
      <c r="C98" s="79" t="s">
        <v>115</v>
      </c>
      <c r="D98" s="104" t="s">
        <v>233</v>
      </c>
      <c r="E98" s="76" t="s">
        <v>206</v>
      </c>
      <c r="F98" s="76" t="s">
        <v>80</v>
      </c>
      <c r="G98" s="105">
        <v>8</v>
      </c>
      <c r="H98" s="77">
        <v>45627</v>
      </c>
      <c r="I98" s="76">
        <v>0</v>
      </c>
      <c r="J98" s="76">
        <v>0</v>
      </c>
      <c r="K98" s="22">
        <v>0</v>
      </c>
      <c r="L98" s="22">
        <v>181.04400000000001</v>
      </c>
      <c r="M98" s="22">
        <v>0</v>
      </c>
      <c r="N98" s="22">
        <v>0</v>
      </c>
    </row>
    <row r="99" spans="1:17" ht="109.5" customHeight="1" x14ac:dyDescent="0.25">
      <c r="A99" s="79" t="s">
        <v>59</v>
      </c>
      <c r="B99" s="79" t="s">
        <v>163</v>
      </c>
      <c r="C99" s="79" t="s">
        <v>135</v>
      </c>
      <c r="D99" s="104" t="s">
        <v>404</v>
      </c>
      <c r="E99" s="76" t="s">
        <v>355</v>
      </c>
      <c r="F99" s="76" t="s">
        <v>109</v>
      </c>
      <c r="G99" s="105">
        <v>204</v>
      </c>
      <c r="H99" s="77">
        <v>45627</v>
      </c>
      <c r="I99" s="76">
        <v>0</v>
      </c>
      <c r="J99" s="76">
        <v>0</v>
      </c>
      <c r="K99" s="22"/>
      <c r="L99" s="22">
        <v>8942.8240000000005</v>
      </c>
      <c r="M99" s="22">
        <v>0</v>
      </c>
      <c r="N99" s="22">
        <v>0</v>
      </c>
    </row>
    <row r="100" spans="1:17" ht="81" customHeight="1" x14ac:dyDescent="0.25">
      <c r="A100" s="86" t="s">
        <v>59</v>
      </c>
      <c r="B100" s="87">
        <v>85312</v>
      </c>
      <c r="C100" s="86" t="s">
        <v>85</v>
      </c>
      <c r="D100" s="87" t="s">
        <v>188</v>
      </c>
      <c r="E100" s="67" t="s">
        <v>184</v>
      </c>
      <c r="F100" s="87" t="s">
        <v>111</v>
      </c>
      <c r="G100" s="68">
        <f>G101</f>
        <v>14552.14</v>
      </c>
      <c r="H100" s="86" t="s">
        <v>85</v>
      </c>
      <c r="I100" s="87">
        <f t="shared" ref="I100:M100" si="3">I101</f>
        <v>14560</v>
      </c>
      <c r="J100" s="68">
        <f t="shared" si="3"/>
        <v>14560</v>
      </c>
      <c r="K100" s="88">
        <f t="shared" si="3"/>
        <v>384165.22</v>
      </c>
      <c r="L100" s="88">
        <f t="shared" si="3"/>
        <v>425229.02399999998</v>
      </c>
      <c r="M100" s="88">
        <f t="shared" si="3"/>
        <v>418534.52500000002</v>
      </c>
      <c r="N100" s="88">
        <f>N101</f>
        <v>414013.179</v>
      </c>
    </row>
    <row r="101" spans="1:17" ht="56.25" customHeight="1" x14ac:dyDescent="0.25">
      <c r="A101" s="79" t="s">
        <v>59</v>
      </c>
      <c r="B101" s="76">
        <v>85312</v>
      </c>
      <c r="C101" s="79" t="s">
        <v>136</v>
      </c>
      <c r="D101" s="76" t="s">
        <v>189</v>
      </c>
      <c r="E101" s="106" t="s">
        <v>184</v>
      </c>
      <c r="F101" s="76" t="s">
        <v>111</v>
      </c>
      <c r="G101" s="103">
        <v>14552.14</v>
      </c>
      <c r="H101" s="77">
        <v>45627</v>
      </c>
      <c r="I101" s="76">
        <v>14560</v>
      </c>
      <c r="J101" s="76">
        <v>14560</v>
      </c>
      <c r="K101" s="22">
        <v>384165.22</v>
      </c>
      <c r="L101" s="22">
        <v>425229.02399999998</v>
      </c>
      <c r="M101" s="22">
        <v>418534.52500000002</v>
      </c>
      <c r="N101" s="22">
        <v>414013.179</v>
      </c>
    </row>
    <row r="102" spans="1:17" ht="67.5" customHeight="1" x14ac:dyDescent="0.25">
      <c r="A102" s="86" t="s">
        <v>59</v>
      </c>
      <c r="B102" s="87">
        <v>85324</v>
      </c>
      <c r="C102" s="86" t="s">
        <v>85</v>
      </c>
      <c r="D102" s="87" t="s">
        <v>352</v>
      </c>
      <c r="E102" s="67" t="s">
        <v>354</v>
      </c>
      <c r="F102" s="87" t="s">
        <v>110</v>
      </c>
      <c r="G102" s="68">
        <f>G103</f>
        <v>5</v>
      </c>
      <c r="H102" s="69" t="s">
        <v>85</v>
      </c>
      <c r="I102" s="87">
        <f>I103</f>
        <v>2</v>
      </c>
      <c r="J102" s="87">
        <f>J103</f>
        <v>0</v>
      </c>
      <c r="K102" s="88"/>
      <c r="L102" s="88">
        <f>L103</f>
        <v>20435</v>
      </c>
      <c r="M102" s="88">
        <f>M103</f>
        <v>46210</v>
      </c>
      <c r="N102" s="88">
        <f>N103</f>
        <v>0</v>
      </c>
    </row>
    <row r="103" spans="1:17" ht="99.75" customHeight="1" x14ac:dyDescent="0.25">
      <c r="A103" s="79" t="s">
        <v>59</v>
      </c>
      <c r="B103" s="76">
        <v>85324</v>
      </c>
      <c r="C103" s="79" t="s">
        <v>135</v>
      </c>
      <c r="D103" s="76" t="s">
        <v>353</v>
      </c>
      <c r="E103" s="106" t="s">
        <v>354</v>
      </c>
      <c r="F103" s="76" t="s">
        <v>110</v>
      </c>
      <c r="G103" s="103">
        <v>5</v>
      </c>
      <c r="H103" s="77">
        <v>45627</v>
      </c>
      <c r="I103" s="76">
        <v>2</v>
      </c>
      <c r="J103" s="76">
        <v>0</v>
      </c>
      <c r="K103" s="22"/>
      <c r="L103" s="22">
        <v>20435</v>
      </c>
      <c r="M103" s="22">
        <v>46210</v>
      </c>
      <c r="N103" s="22">
        <v>0</v>
      </c>
    </row>
    <row r="104" spans="1:17" s="25" customFormat="1" ht="53.25" customHeight="1" x14ac:dyDescent="0.25">
      <c r="A104" s="126" t="s">
        <v>89</v>
      </c>
      <c r="B104" s="126" t="s">
        <v>85</v>
      </c>
      <c r="C104" s="126" t="s">
        <v>85</v>
      </c>
      <c r="D104" s="125" t="s">
        <v>96</v>
      </c>
      <c r="E104" s="125" t="str">
        <f>E114</f>
        <v>Количество высаженных зеленых насаждений</v>
      </c>
      <c r="F104" s="125" t="s">
        <v>110</v>
      </c>
      <c r="G104" s="127">
        <f>G114</f>
        <v>8481</v>
      </c>
      <c r="H104" s="126" t="s">
        <v>85</v>
      </c>
      <c r="I104" s="127">
        <f>I114</f>
        <v>749</v>
      </c>
      <c r="J104" s="127">
        <f>J114</f>
        <v>749</v>
      </c>
      <c r="K104" s="131" t="e">
        <f>K105+K114</f>
        <v>#REF!</v>
      </c>
      <c r="L104" s="131">
        <f>L114+L105</f>
        <v>211432.65099999995</v>
      </c>
      <c r="M104" s="131">
        <f>M114+M105</f>
        <v>139702.66800000001</v>
      </c>
      <c r="N104" s="131">
        <f>N105+N114</f>
        <v>138027.71299999999</v>
      </c>
      <c r="O104" s="33"/>
      <c r="P104" s="152"/>
      <c r="Q104" s="33"/>
    </row>
    <row r="105" spans="1:17" s="25" customFormat="1" ht="65.25" customHeight="1" x14ac:dyDescent="0.25">
      <c r="A105" s="86" t="s">
        <v>89</v>
      </c>
      <c r="B105" s="87">
        <v>85411</v>
      </c>
      <c r="C105" s="86" t="s">
        <v>85</v>
      </c>
      <c r="D105" s="87" t="s">
        <v>222</v>
      </c>
      <c r="E105" s="87" t="str">
        <f>E106</f>
        <v>Площадь зеленых насаждений</v>
      </c>
      <c r="F105" s="87" t="str">
        <f>F106</f>
        <v>га</v>
      </c>
      <c r="G105" s="72">
        <f>G106</f>
        <v>234</v>
      </c>
      <c r="H105" s="86" t="s">
        <v>85</v>
      </c>
      <c r="I105" s="73">
        <f>I106</f>
        <v>234</v>
      </c>
      <c r="J105" s="73">
        <f>J106</f>
        <v>234</v>
      </c>
      <c r="K105" s="88" t="e">
        <f>K106+K107+#REF!+K108+K109+K110+K111</f>
        <v>#REF!</v>
      </c>
      <c r="L105" s="88">
        <f>L106+L107+L108+L109+L110+L111+L112+L113</f>
        <v>83580.566999999981</v>
      </c>
      <c r="M105" s="88">
        <f>M106+M107+M108+M109+M110+M111+M112</f>
        <v>85946.487999999998</v>
      </c>
      <c r="N105" s="88">
        <f>N106+N107+N108+N109+N110+N111+N112</f>
        <v>78027.717000000004</v>
      </c>
      <c r="O105" s="33"/>
    </row>
    <row r="106" spans="1:17" s="25" customFormat="1" ht="87" customHeight="1" x14ac:dyDescent="0.25">
      <c r="A106" s="79" t="s">
        <v>89</v>
      </c>
      <c r="B106" s="76">
        <v>85411</v>
      </c>
      <c r="C106" s="79" t="s">
        <v>136</v>
      </c>
      <c r="D106" s="76" t="s">
        <v>222</v>
      </c>
      <c r="E106" s="76" t="s">
        <v>234</v>
      </c>
      <c r="F106" s="76" t="s">
        <v>112</v>
      </c>
      <c r="G106" s="107">
        <v>234</v>
      </c>
      <c r="H106" s="77">
        <v>45627</v>
      </c>
      <c r="I106" s="108">
        <v>234</v>
      </c>
      <c r="J106" s="108">
        <v>234</v>
      </c>
      <c r="K106" s="22">
        <v>8962.2800000000007</v>
      </c>
      <c r="L106" s="22">
        <v>66563.039999999994</v>
      </c>
      <c r="M106" s="22">
        <v>76247.414000000004</v>
      </c>
      <c r="N106" s="22">
        <v>75927.713000000003</v>
      </c>
    </row>
    <row r="107" spans="1:17" s="25" customFormat="1" ht="42.75" customHeight="1" x14ac:dyDescent="0.25">
      <c r="A107" s="79" t="s">
        <v>89</v>
      </c>
      <c r="B107" s="76">
        <v>85411</v>
      </c>
      <c r="C107" s="79" t="s">
        <v>134</v>
      </c>
      <c r="D107" s="79" t="s">
        <v>223</v>
      </c>
      <c r="E107" s="76" t="s">
        <v>224</v>
      </c>
      <c r="F107" s="76" t="s">
        <v>80</v>
      </c>
      <c r="G107" s="109">
        <v>0</v>
      </c>
      <c r="H107" s="77" t="s">
        <v>85</v>
      </c>
      <c r="I107" s="103">
        <v>0</v>
      </c>
      <c r="J107" s="103">
        <v>230</v>
      </c>
      <c r="K107" s="22">
        <v>3201.47</v>
      </c>
      <c r="L107" s="22">
        <v>0</v>
      </c>
      <c r="M107" s="22">
        <v>0</v>
      </c>
      <c r="N107" s="22">
        <v>626.01400000000001</v>
      </c>
    </row>
    <row r="108" spans="1:17" s="25" customFormat="1" ht="54" customHeight="1" x14ac:dyDescent="0.25">
      <c r="A108" s="79" t="s">
        <v>89</v>
      </c>
      <c r="B108" s="76">
        <v>85411</v>
      </c>
      <c r="C108" s="79" t="s">
        <v>134</v>
      </c>
      <c r="D108" s="79" t="s">
        <v>402</v>
      </c>
      <c r="E108" s="76" t="s">
        <v>103</v>
      </c>
      <c r="F108" s="76" t="s">
        <v>80</v>
      </c>
      <c r="G108" s="110">
        <v>151</v>
      </c>
      <c r="H108" s="111">
        <v>45627</v>
      </c>
      <c r="I108" s="103">
        <v>70</v>
      </c>
      <c r="J108" s="103">
        <v>0</v>
      </c>
      <c r="K108" s="22"/>
      <c r="L108" s="22">
        <v>10318.654</v>
      </c>
      <c r="M108" s="22">
        <v>3221.5940000000001</v>
      </c>
      <c r="N108" s="22">
        <v>0</v>
      </c>
      <c r="O108" s="33"/>
    </row>
    <row r="109" spans="1:17" s="25" customFormat="1" ht="55.5" customHeight="1" x14ac:dyDescent="0.25">
      <c r="A109" s="79" t="s">
        <v>89</v>
      </c>
      <c r="B109" s="76">
        <v>85411</v>
      </c>
      <c r="C109" s="79" t="s">
        <v>198</v>
      </c>
      <c r="D109" s="76" t="s">
        <v>335</v>
      </c>
      <c r="E109" s="76" t="s">
        <v>225</v>
      </c>
      <c r="F109" s="76" t="s">
        <v>109</v>
      </c>
      <c r="G109" s="112">
        <v>50.8</v>
      </c>
      <c r="H109" s="111">
        <v>45627</v>
      </c>
      <c r="I109" s="108">
        <v>50.8</v>
      </c>
      <c r="J109" s="108">
        <v>50.8</v>
      </c>
      <c r="K109" s="22">
        <v>416.91</v>
      </c>
      <c r="L109" s="22">
        <v>5918.6790000000001</v>
      </c>
      <c r="M109" s="22">
        <v>6477.48</v>
      </c>
      <c r="N109" s="22">
        <v>1473.99</v>
      </c>
    </row>
    <row r="110" spans="1:17" s="25" customFormat="1" ht="79.5" customHeight="1" x14ac:dyDescent="0.25">
      <c r="A110" s="79" t="s">
        <v>89</v>
      </c>
      <c r="B110" s="76">
        <v>85411</v>
      </c>
      <c r="C110" s="79" t="s">
        <v>134</v>
      </c>
      <c r="D110" s="76" t="s">
        <v>235</v>
      </c>
      <c r="E110" s="76" t="s">
        <v>224</v>
      </c>
      <c r="F110" s="76" t="s">
        <v>80</v>
      </c>
      <c r="G110" s="113">
        <v>125</v>
      </c>
      <c r="H110" s="111">
        <v>45627</v>
      </c>
      <c r="I110" s="108">
        <v>0</v>
      </c>
      <c r="J110" s="108">
        <v>0</v>
      </c>
      <c r="K110" s="22"/>
      <c r="L110" s="22">
        <v>44.502000000000002</v>
      </c>
      <c r="M110" s="22">
        <v>0</v>
      </c>
      <c r="N110" s="22">
        <v>0</v>
      </c>
    </row>
    <row r="111" spans="1:17" s="25" customFormat="1" ht="69.75" customHeight="1" x14ac:dyDescent="0.25">
      <c r="A111" s="79" t="s">
        <v>89</v>
      </c>
      <c r="B111" s="76">
        <v>85411</v>
      </c>
      <c r="C111" s="79" t="s">
        <v>134</v>
      </c>
      <c r="D111" s="76" t="s">
        <v>236</v>
      </c>
      <c r="E111" s="76" t="s">
        <v>224</v>
      </c>
      <c r="F111" s="76" t="s">
        <v>80</v>
      </c>
      <c r="G111" s="113">
        <v>150</v>
      </c>
      <c r="H111" s="111">
        <v>45627</v>
      </c>
      <c r="I111" s="108">
        <v>0</v>
      </c>
      <c r="J111" s="108">
        <v>0</v>
      </c>
      <c r="K111" s="22"/>
      <c r="L111" s="22">
        <v>233.45400000000001</v>
      </c>
      <c r="M111" s="22">
        <v>0</v>
      </c>
      <c r="N111" s="22">
        <v>0</v>
      </c>
      <c r="O111" s="33"/>
    </row>
    <row r="112" spans="1:17" s="25" customFormat="1" ht="96.75" customHeight="1" x14ac:dyDescent="0.25">
      <c r="A112" s="79" t="s">
        <v>89</v>
      </c>
      <c r="B112" s="76">
        <v>85411</v>
      </c>
      <c r="C112" s="79" t="s">
        <v>134</v>
      </c>
      <c r="D112" s="76" t="s">
        <v>385</v>
      </c>
      <c r="E112" s="76" t="s">
        <v>103</v>
      </c>
      <c r="F112" s="76" t="s">
        <v>110</v>
      </c>
      <c r="G112" s="113">
        <v>3</v>
      </c>
      <c r="H112" s="111">
        <v>45627</v>
      </c>
      <c r="I112" s="108">
        <v>0</v>
      </c>
      <c r="J112" s="108">
        <v>0</v>
      </c>
      <c r="K112" s="22"/>
      <c r="L112" s="22">
        <v>452.63099999999997</v>
      </c>
      <c r="M112" s="22">
        <v>0</v>
      </c>
      <c r="N112" s="22">
        <v>0</v>
      </c>
    </row>
    <row r="113" spans="1:17" s="25" customFormat="1" ht="64.5" customHeight="1" x14ac:dyDescent="0.25">
      <c r="A113" s="79" t="s">
        <v>89</v>
      </c>
      <c r="B113" s="76">
        <v>85411</v>
      </c>
      <c r="C113" s="79" t="s">
        <v>134</v>
      </c>
      <c r="D113" s="76" t="s">
        <v>430</v>
      </c>
      <c r="E113" s="76" t="s">
        <v>181</v>
      </c>
      <c r="F113" s="76" t="s">
        <v>110</v>
      </c>
      <c r="G113" s="113">
        <v>1</v>
      </c>
      <c r="H113" s="111">
        <v>45627</v>
      </c>
      <c r="I113" s="108">
        <v>0</v>
      </c>
      <c r="J113" s="108">
        <v>0</v>
      </c>
      <c r="K113" s="22"/>
      <c r="L113" s="22">
        <v>49.606999999999999</v>
      </c>
      <c r="M113" s="22">
        <v>0</v>
      </c>
      <c r="N113" s="22">
        <v>0</v>
      </c>
    </row>
    <row r="114" spans="1:17" s="25" customFormat="1" ht="85.5" customHeight="1" x14ac:dyDescent="0.25">
      <c r="A114" s="86" t="s">
        <v>89</v>
      </c>
      <c r="B114" s="87">
        <v>85421</v>
      </c>
      <c r="C114" s="86" t="s">
        <v>85</v>
      </c>
      <c r="D114" s="70" t="s">
        <v>226</v>
      </c>
      <c r="E114" s="87" t="s">
        <v>161</v>
      </c>
      <c r="F114" s="87" t="s">
        <v>110</v>
      </c>
      <c r="G114" s="74">
        <f>G115+G119+G123+G116+G120</f>
        <v>8481</v>
      </c>
      <c r="H114" s="88" t="s">
        <v>85</v>
      </c>
      <c r="I114" s="74">
        <f>I115+I119+I123+I116+I120</f>
        <v>749</v>
      </c>
      <c r="J114" s="74">
        <f>J115+J119+J118+J123+J116+J120</f>
        <v>749</v>
      </c>
      <c r="K114" s="88" t="e">
        <f>K115+K117+K119+K121+K118+K123+K116+#REF!</f>
        <v>#REF!</v>
      </c>
      <c r="L114" s="88">
        <f>L115+L117+L119+L121+L118+L123+L116+L124+L122+L120</f>
        <v>127852.08399999999</v>
      </c>
      <c r="M114" s="88">
        <f>M115+M117+M119+M121+M118+M123+M116+M124+M122+M120</f>
        <v>53756.179999999993</v>
      </c>
      <c r="N114" s="88">
        <f>N115+N117+N119+N121+N118+N123+N116+N124+N122+N120</f>
        <v>59999.995999999999</v>
      </c>
    </row>
    <row r="115" spans="1:17" s="25" customFormat="1" ht="69.75" customHeight="1" x14ac:dyDescent="0.25">
      <c r="A115" s="192" t="s">
        <v>89</v>
      </c>
      <c r="B115" s="172">
        <v>85421</v>
      </c>
      <c r="C115" s="79" t="s">
        <v>138</v>
      </c>
      <c r="D115" s="209" t="s">
        <v>227</v>
      </c>
      <c r="E115" s="76" t="s">
        <v>161</v>
      </c>
      <c r="F115" s="76" t="s">
        <v>110</v>
      </c>
      <c r="G115" s="103">
        <v>7232</v>
      </c>
      <c r="H115" s="77">
        <v>45627</v>
      </c>
      <c r="I115" s="103">
        <v>0</v>
      </c>
      <c r="J115" s="108">
        <v>0</v>
      </c>
      <c r="K115" s="22">
        <v>0</v>
      </c>
      <c r="L115" s="22">
        <v>39041.199999999997</v>
      </c>
      <c r="M115" s="22">
        <v>0</v>
      </c>
      <c r="N115" s="22">
        <v>0</v>
      </c>
    </row>
    <row r="116" spans="1:17" s="25" customFormat="1" ht="75.75" customHeight="1" x14ac:dyDescent="0.25">
      <c r="A116" s="192"/>
      <c r="B116" s="172"/>
      <c r="C116" s="79" t="s">
        <v>134</v>
      </c>
      <c r="D116" s="209"/>
      <c r="E116" s="76" t="s">
        <v>161</v>
      </c>
      <c r="F116" s="76" t="s">
        <v>110</v>
      </c>
      <c r="G116" s="103">
        <v>249</v>
      </c>
      <c r="H116" s="77">
        <v>45627</v>
      </c>
      <c r="I116" s="103">
        <v>249</v>
      </c>
      <c r="J116" s="103">
        <v>249</v>
      </c>
      <c r="K116" s="22"/>
      <c r="L116" s="22">
        <v>10249.674000000001</v>
      </c>
      <c r="M116" s="22">
        <v>4358.45</v>
      </c>
      <c r="N116" s="22">
        <v>4358.4470000000001</v>
      </c>
    </row>
    <row r="117" spans="1:17" s="25" customFormat="1" ht="75.75" customHeight="1" x14ac:dyDescent="0.25">
      <c r="A117" s="79" t="s">
        <v>89</v>
      </c>
      <c r="B117" s="76">
        <v>85421</v>
      </c>
      <c r="C117" s="79" t="s">
        <v>134</v>
      </c>
      <c r="D117" s="104" t="s">
        <v>432</v>
      </c>
      <c r="E117" s="76" t="s">
        <v>228</v>
      </c>
      <c r="F117" s="76" t="s">
        <v>80</v>
      </c>
      <c r="G117" s="103">
        <v>177</v>
      </c>
      <c r="H117" s="77">
        <v>45627</v>
      </c>
      <c r="I117" s="103">
        <v>0</v>
      </c>
      <c r="J117" s="108">
        <v>0</v>
      </c>
      <c r="K117" s="22"/>
      <c r="L117" s="22">
        <v>625.07000000000005</v>
      </c>
      <c r="M117" s="22">
        <v>0</v>
      </c>
      <c r="N117" s="22">
        <v>0</v>
      </c>
    </row>
    <row r="118" spans="1:17" s="25" customFormat="1" ht="102" customHeight="1" x14ac:dyDescent="0.25">
      <c r="A118" s="79" t="s">
        <v>89</v>
      </c>
      <c r="B118" s="76">
        <v>85421</v>
      </c>
      <c r="C118" s="79" t="s">
        <v>134</v>
      </c>
      <c r="D118" s="104" t="s">
        <v>433</v>
      </c>
      <c r="E118" s="76" t="s">
        <v>161</v>
      </c>
      <c r="F118" s="76" t="s">
        <v>110</v>
      </c>
      <c r="G118" s="103">
        <v>75</v>
      </c>
      <c r="H118" s="77">
        <v>45627</v>
      </c>
      <c r="I118" s="103">
        <v>0</v>
      </c>
      <c r="J118" s="108">
        <v>0</v>
      </c>
      <c r="K118" s="22"/>
      <c r="L118" s="22">
        <v>407.4</v>
      </c>
      <c r="M118" s="22">
        <v>0</v>
      </c>
      <c r="N118" s="22">
        <v>0</v>
      </c>
      <c r="O118" s="48"/>
    </row>
    <row r="119" spans="1:17" s="25" customFormat="1" ht="82.5" customHeight="1" x14ac:dyDescent="0.25">
      <c r="A119" s="79" t="s">
        <v>89</v>
      </c>
      <c r="B119" s="76">
        <v>85421</v>
      </c>
      <c r="C119" s="79" t="s">
        <v>134</v>
      </c>
      <c r="D119" s="104" t="s">
        <v>386</v>
      </c>
      <c r="E119" s="76" t="s">
        <v>161</v>
      </c>
      <c r="F119" s="76" t="s">
        <v>110</v>
      </c>
      <c r="G119" s="113">
        <v>800</v>
      </c>
      <c r="H119" s="111">
        <v>45627</v>
      </c>
      <c r="I119" s="103">
        <v>250</v>
      </c>
      <c r="J119" s="103">
        <v>250</v>
      </c>
      <c r="K119" s="22"/>
      <c r="L119" s="22">
        <v>27875.396000000001</v>
      </c>
      <c r="M119" s="22">
        <v>13930.6</v>
      </c>
      <c r="N119" s="22">
        <v>13930.594999999999</v>
      </c>
    </row>
    <row r="120" spans="1:17" s="25" customFormat="1" ht="60.75" customHeight="1" x14ac:dyDescent="0.25">
      <c r="A120" s="79" t="s">
        <v>89</v>
      </c>
      <c r="B120" s="76">
        <v>85421</v>
      </c>
      <c r="C120" s="79" t="s">
        <v>134</v>
      </c>
      <c r="D120" s="104" t="s">
        <v>358</v>
      </c>
      <c r="E120" s="76" t="s">
        <v>161</v>
      </c>
      <c r="F120" s="76" t="s">
        <v>110</v>
      </c>
      <c r="G120" s="113">
        <v>50</v>
      </c>
      <c r="H120" s="111">
        <v>45627</v>
      </c>
      <c r="I120" s="103">
        <v>0</v>
      </c>
      <c r="J120" s="103">
        <v>0</v>
      </c>
      <c r="K120" s="22"/>
      <c r="L120" s="22">
        <v>2358.4</v>
      </c>
      <c r="M120" s="22">
        <v>0</v>
      </c>
      <c r="N120" s="22">
        <v>0</v>
      </c>
    </row>
    <row r="121" spans="1:17" s="25" customFormat="1" ht="59.25" customHeight="1" x14ac:dyDescent="0.25">
      <c r="A121" s="79" t="s">
        <v>89</v>
      </c>
      <c r="B121" s="76">
        <v>85421</v>
      </c>
      <c r="C121" s="79" t="s">
        <v>134</v>
      </c>
      <c r="D121" s="104" t="s">
        <v>336</v>
      </c>
      <c r="E121" s="76" t="s">
        <v>225</v>
      </c>
      <c r="F121" s="76" t="s">
        <v>111</v>
      </c>
      <c r="G121" s="112">
        <v>50.8</v>
      </c>
      <c r="H121" s="111">
        <v>45627</v>
      </c>
      <c r="I121" s="108">
        <v>50.8</v>
      </c>
      <c r="J121" s="108">
        <v>50.8</v>
      </c>
      <c r="K121" s="22">
        <v>34216.81</v>
      </c>
      <c r="L121" s="22">
        <v>41505.373</v>
      </c>
      <c r="M121" s="22">
        <v>33756.18</v>
      </c>
      <c r="N121" s="22">
        <v>40000</v>
      </c>
    </row>
    <row r="122" spans="1:17" s="25" customFormat="1" ht="69.75" customHeight="1" x14ac:dyDescent="0.25">
      <c r="A122" s="79" t="s">
        <v>89</v>
      </c>
      <c r="B122" s="76">
        <v>85421</v>
      </c>
      <c r="C122" s="79" t="s">
        <v>134</v>
      </c>
      <c r="D122" s="104" t="s">
        <v>387</v>
      </c>
      <c r="E122" s="76" t="s">
        <v>103</v>
      </c>
      <c r="F122" s="76" t="s">
        <v>110</v>
      </c>
      <c r="G122" s="113">
        <v>2</v>
      </c>
      <c r="H122" s="111">
        <v>45627</v>
      </c>
      <c r="I122" s="108">
        <v>0</v>
      </c>
      <c r="J122" s="108">
        <v>0</v>
      </c>
      <c r="K122" s="22"/>
      <c r="L122" s="22">
        <v>2065.4969999999998</v>
      </c>
      <c r="M122" s="22">
        <v>0</v>
      </c>
      <c r="N122" s="22">
        <v>0</v>
      </c>
    </row>
    <row r="123" spans="1:17" s="25" customFormat="1" ht="46.5" customHeight="1" x14ac:dyDescent="0.25">
      <c r="A123" s="79" t="s">
        <v>89</v>
      </c>
      <c r="B123" s="76">
        <v>85421</v>
      </c>
      <c r="C123" s="79" t="s">
        <v>134</v>
      </c>
      <c r="D123" s="104" t="s">
        <v>357</v>
      </c>
      <c r="E123" s="76" t="s">
        <v>161</v>
      </c>
      <c r="F123" s="76" t="s">
        <v>110</v>
      </c>
      <c r="G123" s="113">
        <v>150</v>
      </c>
      <c r="H123" s="111">
        <v>45627</v>
      </c>
      <c r="I123" s="103">
        <v>250</v>
      </c>
      <c r="J123" s="108">
        <v>250</v>
      </c>
      <c r="K123" s="22"/>
      <c r="L123" s="22">
        <v>659.19</v>
      </c>
      <c r="M123" s="22">
        <v>1710.95</v>
      </c>
      <c r="N123" s="22">
        <v>1710.954</v>
      </c>
    </row>
    <row r="124" spans="1:17" s="49" customFormat="1" ht="101.25" customHeight="1" x14ac:dyDescent="0.25">
      <c r="A124" s="79" t="s">
        <v>89</v>
      </c>
      <c r="B124" s="76">
        <v>85421</v>
      </c>
      <c r="C124" s="79" t="s">
        <v>134</v>
      </c>
      <c r="D124" s="104" t="s">
        <v>431</v>
      </c>
      <c r="E124" s="76" t="s">
        <v>103</v>
      </c>
      <c r="F124" s="76" t="s">
        <v>110</v>
      </c>
      <c r="G124" s="113">
        <v>5</v>
      </c>
      <c r="H124" s="111">
        <v>45627</v>
      </c>
      <c r="I124" s="103">
        <v>0</v>
      </c>
      <c r="J124" s="108">
        <v>0</v>
      </c>
      <c r="K124" s="22"/>
      <c r="L124" s="22">
        <v>3064.884</v>
      </c>
      <c r="M124" s="22">
        <v>0</v>
      </c>
      <c r="N124" s="22">
        <v>0</v>
      </c>
    </row>
    <row r="125" spans="1:17" s="49" customFormat="1" ht="87.75" customHeight="1" x14ac:dyDescent="0.25">
      <c r="A125" s="126" t="s">
        <v>90</v>
      </c>
      <c r="B125" s="126" t="s">
        <v>85</v>
      </c>
      <c r="C125" s="126" t="s">
        <v>85</v>
      </c>
      <c r="D125" s="125" t="s">
        <v>97</v>
      </c>
      <c r="E125" s="132" t="s">
        <v>104</v>
      </c>
      <c r="F125" s="133" t="s">
        <v>110</v>
      </c>
      <c r="G125" s="134">
        <f>G126</f>
        <v>34900</v>
      </c>
      <c r="H125" s="135" t="s">
        <v>85</v>
      </c>
      <c r="I125" s="134">
        <f>I126</f>
        <v>35400</v>
      </c>
      <c r="J125" s="134">
        <f>J126</f>
        <v>35900</v>
      </c>
      <c r="K125" s="131" t="e">
        <f>K126+K131</f>
        <v>#REF!</v>
      </c>
      <c r="L125" s="162">
        <f>L126+L131+L171</f>
        <v>525714.98900000006</v>
      </c>
      <c r="M125" s="131">
        <f>M126+M131+M171</f>
        <v>430449.44400000002</v>
      </c>
      <c r="N125" s="131">
        <f>N126+N131+N171</f>
        <v>441369.12400000001</v>
      </c>
      <c r="O125" s="166"/>
      <c r="P125" s="166"/>
      <c r="Q125" s="166"/>
    </row>
    <row r="126" spans="1:17" s="28" customFormat="1" ht="84" customHeight="1" x14ac:dyDescent="0.25">
      <c r="A126" s="86" t="s">
        <v>90</v>
      </c>
      <c r="B126" s="87">
        <v>85811</v>
      </c>
      <c r="C126" s="86" t="s">
        <v>85</v>
      </c>
      <c r="D126" s="87" t="s">
        <v>137</v>
      </c>
      <c r="E126" s="87" t="s">
        <v>104</v>
      </c>
      <c r="F126" s="87" t="s">
        <v>110</v>
      </c>
      <c r="G126" s="68">
        <f>G127</f>
        <v>34900</v>
      </c>
      <c r="H126" s="86" t="s">
        <v>85</v>
      </c>
      <c r="I126" s="68">
        <f>I127</f>
        <v>35400</v>
      </c>
      <c r="J126" s="68">
        <f>J127</f>
        <v>35900</v>
      </c>
      <c r="K126" s="88">
        <f>K127+K129</f>
        <v>411969.41000000003</v>
      </c>
      <c r="L126" s="157">
        <f>L127+L129+L128+L130</f>
        <v>424323.45199999999</v>
      </c>
      <c r="M126" s="88">
        <f>M127+M129+M128+M130</f>
        <v>356369.12400000001</v>
      </c>
      <c r="N126" s="88">
        <f>N127+N129+N128+N130</f>
        <v>356369.12400000001</v>
      </c>
    </row>
    <row r="127" spans="1:17" s="28" customFormat="1" ht="84" customHeight="1" x14ac:dyDescent="0.25">
      <c r="A127" s="79" t="s">
        <v>90</v>
      </c>
      <c r="B127" s="76">
        <v>85811</v>
      </c>
      <c r="C127" s="79" t="s">
        <v>134</v>
      </c>
      <c r="D127" s="76" t="s">
        <v>337</v>
      </c>
      <c r="E127" s="76" t="s">
        <v>104</v>
      </c>
      <c r="F127" s="76" t="s">
        <v>110</v>
      </c>
      <c r="G127" s="103">
        <v>34900</v>
      </c>
      <c r="H127" s="77">
        <v>45627</v>
      </c>
      <c r="I127" s="103">
        <v>35400</v>
      </c>
      <c r="J127" s="103">
        <v>35900</v>
      </c>
      <c r="K127" s="57">
        <v>271277.745</v>
      </c>
      <c r="L127" s="57">
        <v>261830.66800000001</v>
      </c>
      <c r="M127" s="57">
        <v>325369.12400000001</v>
      </c>
      <c r="N127" s="57">
        <v>325369.12400000001</v>
      </c>
    </row>
    <row r="128" spans="1:17" s="28" customFormat="1" ht="75.75" customHeight="1" x14ac:dyDescent="0.25">
      <c r="A128" s="79" t="s">
        <v>90</v>
      </c>
      <c r="B128" s="76">
        <v>85811</v>
      </c>
      <c r="C128" s="79" t="s">
        <v>134</v>
      </c>
      <c r="D128" s="76" t="s">
        <v>436</v>
      </c>
      <c r="E128" s="76" t="s">
        <v>181</v>
      </c>
      <c r="F128" s="76" t="s">
        <v>110</v>
      </c>
      <c r="G128" s="103">
        <v>2</v>
      </c>
      <c r="H128" s="77">
        <v>45597</v>
      </c>
      <c r="I128" s="103">
        <v>0</v>
      </c>
      <c r="J128" s="103">
        <v>0</v>
      </c>
      <c r="K128" s="57"/>
      <c r="L128" s="57">
        <v>74.019000000000005</v>
      </c>
      <c r="M128" s="57">
        <v>0</v>
      </c>
      <c r="N128" s="57">
        <v>0</v>
      </c>
      <c r="O128" s="34"/>
      <c r="P128" s="34"/>
      <c r="Q128" s="34"/>
    </row>
    <row r="129" spans="1:17" s="28" customFormat="1" ht="75.75" customHeight="1" x14ac:dyDescent="0.25">
      <c r="A129" s="79" t="s">
        <v>90</v>
      </c>
      <c r="B129" s="76">
        <v>85511</v>
      </c>
      <c r="C129" s="79" t="s">
        <v>134</v>
      </c>
      <c r="D129" s="76" t="s">
        <v>253</v>
      </c>
      <c r="E129" s="76" t="s">
        <v>104</v>
      </c>
      <c r="F129" s="76" t="s">
        <v>110</v>
      </c>
      <c r="G129" s="103">
        <v>34900</v>
      </c>
      <c r="H129" s="77">
        <v>45627</v>
      </c>
      <c r="I129" s="103">
        <v>35400</v>
      </c>
      <c r="J129" s="103">
        <v>35900</v>
      </c>
      <c r="K129" s="57">
        <v>140691.66500000001</v>
      </c>
      <c r="L129" s="57">
        <v>162381.14000000001</v>
      </c>
      <c r="M129" s="57">
        <v>31000</v>
      </c>
      <c r="N129" s="57">
        <v>31000</v>
      </c>
      <c r="O129" s="34"/>
      <c r="P129" s="34"/>
      <c r="Q129" s="34"/>
    </row>
    <row r="130" spans="1:17" s="28" customFormat="1" ht="105.75" customHeight="1" x14ac:dyDescent="0.25">
      <c r="A130" s="79" t="s">
        <v>90</v>
      </c>
      <c r="B130" s="76">
        <v>85511</v>
      </c>
      <c r="C130" s="79" t="s">
        <v>134</v>
      </c>
      <c r="D130" s="76" t="s">
        <v>437</v>
      </c>
      <c r="E130" s="76" t="s">
        <v>103</v>
      </c>
      <c r="F130" s="76" t="s">
        <v>110</v>
      </c>
      <c r="G130" s="103">
        <v>1</v>
      </c>
      <c r="H130" s="77">
        <v>45627</v>
      </c>
      <c r="I130" s="103">
        <v>0</v>
      </c>
      <c r="J130" s="103">
        <v>0</v>
      </c>
      <c r="K130" s="57"/>
      <c r="L130" s="57">
        <v>37.625</v>
      </c>
      <c r="M130" s="57">
        <v>0</v>
      </c>
      <c r="N130" s="57">
        <v>0</v>
      </c>
      <c r="O130" s="215"/>
    </row>
    <row r="131" spans="1:17" s="28" customFormat="1" ht="32.25" customHeight="1" x14ac:dyDescent="0.25">
      <c r="A131" s="174" t="s">
        <v>90</v>
      </c>
      <c r="B131" s="173">
        <v>85821</v>
      </c>
      <c r="C131" s="174" t="s">
        <v>85</v>
      </c>
      <c r="D131" s="173" t="s">
        <v>98</v>
      </c>
      <c r="E131" s="150" t="s">
        <v>103</v>
      </c>
      <c r="F131" s="87" t="s">
        <v>110</v>
      </c>
      <c r="G131" s="68">
        <f>G133+G136+G137+G139+G147+G148+G140+G141+G142+G134+G135++G145+G146+G157+G158+G159+G160+G161+G165+G166+G167</f>
        <v>60</v>
      </c>
      <c r="H131" s="86" t="s">
        <v>85</v>
      </c>
      <c r="I131" s="68">
        <f>I133+I136+I137+I139+I147+I148+I140+I141+I142+I134+I135++I163</f>
        <v>14</v>
      </c>
      <c r="J131" s="68">
        <f>J139+J133+J136+J137+J140+J141+J142+J147+J148</f>
        <v>15</v>
      </c>
      <c r="K131" s="182" t="e">
        <f>#REF!+#REF!+#REF!+#REF!+#REF!+#REF!+#REF!+K153+#REF!+#REF!+K154+K139+#REF!+#REF!+#REF!+#REF!+#REF!+#REF!+#REF!+#REF!+#REF!+#REF!+#REF!+#REF!+#REF!+#REF!+#REF!</f>
        <v>#REF!</v>
      </c>
      <c r="L131" s="182">
        <f>L133+L136+L137+L138+L139+L140+L142+L143+L144+L147+L148+L151+L152+L153+L154+L141+L149+L146+L157+L158+L162+L134+L135+L145+L150+L155+L156+L159+L160+L161+L163+L164+L165+L166+L167+L168+L169+L170</f>
        <v>95946.737000000008</v>
      </c>
      <c r="M131" s="182">
        <f>M133+M136+M137+M138+M139+M140+M142+M143+M144+M147+M148+M151+M152+M153+M154+M141+M149+M146+M157+M158+M162+M134+M135+M145+M150+M155+M156+M159+M160+M161+M163+M164+M165+M166+M167+M168+M169+M170</f>
        <v>74080.319999999992</v>
      </c>
      <c r="N131" s="182">
        <f>N133+N136+N137+N138+N139+N140+N142+N143+N144+N147+N148+N151+N152+N153+N154+N141+N149+N146+N157+N158++N162+N134+N135+N145+N150+N155+N156+N159+N160+N161+N163+N164+N165+N166+N167+N168+N169+N170</f>
        <v>85000</v>
      </c>
      <c r="O131" s="215"/>
    </row>
    <row r="132" spans="1:17" s="28" customFormat="1" ht="54" customHeight="1" x14ac:dyDescent="0.25">
      <c r="A132" s="174"/>
      <c r="B132" s="173"/>
      <c r="C132" s="174"/>
      <c r="D132" s="173"/>
      <c r="E132" s="150" t="s">
        <v>181</v>
      </c>
      <c r="F132" s="87" t="s">
        <v>110</v>
      </c>
      <c r="G132" s="68">
        <f>G151+G152+G153+G154+G149+G144++G150++G155+G156</f>
        <v>39</v>
      </c>
      <c r="H132" s="68" t="s">
        <v>85</v>
      </c>
      <c r="I132" s="68">
        <f>I151+I152+I153+I154+I149+I144+I150+I155+I156+I168+I169</f>
        <v>15</v>
      </c>
      <c r="J132" s="68">
        <f>J149+J151+J152+J153+J154+J144++J150+J155+J156+J168+J169</f>
        <v>12</v>
      </c>
      <c r="K132" s="182"/>
      <c r="L132" s="182"/>
      <c r="M132" s="182"/>
      <c r="N132" s="182"/>
      <c r="O132" s="215"/>
      <c r="P132" s="34"/>
    </row>
    <row r="133" spans="1:17" s="28" customFormat="1" ht="74.25" customHeight="1" x14ac:dyDescent="0.25">
      <c r="A133" s="79" t="s">
        <v>90</v>
      </c>
      <c r="B133" s="76">
        <v>85821</v>
      </c>
      <c r="C133" s="79" t="s">
        <v>134</v>
      </c>
      <c r="D133" s="76" t="s">
        <v>440</v>
      </c>
      <c r="E133" s="114" t="s">
        <v>103</v>
      </c>
      <c r="F133" s="76" t="s">
        <v>110</v>
      </c>
      <c r="G133" s="115">
        <v>1</v>
      </c>
      <c r="H133" s="77">
        <v>45627</v>
      </c>
      <c r="I133" s="115">
        <v>0</v>
      </c>
      <c r="J133" s="115">
        <v>0</v>
      </c>
      <c r="K133" s="57"/>
      <c r="L133" s="57">
        <v>737.83399999999995</v>
      </c>
      <c r="M133" s="57">
        <v>0</v>
      </c>
      <c r="N133" s="57">
        <v>0</v>
      </c>
    </row>
    <row r="134" spans="1:17" s="28" customFormat="1" ht="75.75" customHeight="1" x14ac:dyDescent="0.25">
      <c r="A134" s="79" t="s">
        <v>90</v>
      </c>
      <c r="B134" s="76">
        <v>85821</v>
      </c>
      <c r="C134" s="79" t="s">
        <v>134</v>
      </c>
      <c r="D134" s="76" t="s">
        <v>442</v>
      </c>
      <c r="E134" s="114" t="s">
        <v>103</v>
      </c>
      <c r="F134" s="76" t="s">
        <v>110</v>
      </c>
      <c r="G134" s="115">
        <v>0</v>
      </c>
      <c r="H134" s="77" t="s">
        <v>85</v>
      </c>
      <c r="I134" s="115">
        <v>1</v>
      </c>
      <c r="J134" s="115">
        <v>0</v>
      </c>
      <c r="K134" s="57"/>
      <c r="L134" s="57">
        <v>2420.3229999999999</v>
      </c>
      <c r="M134" s="57">
        <v>5925.6189999999997</v>
      </c>
      <c r="N134" s="57">
        <v>0</v>
      </c>
    </row>
    <row r="135" spans="1:17" s="28" customFormat="1" ht="95.25" customHeight="1" x14ac:dyDescent="0.25">
      <c r="A135" s="79" t="s">
        <v>90</v>
      </c>
      <c r="B135" s="76">
        <v>85821</v>
      </c>
      <c r="C135" s="79" t="s">
        <v>134</v>
      </c>
      <c r="D135" s="76" t="s">
        <v>441</v>
      </c>
      <c r="E135" s="114" t="s">
        <v>103</v>
      </c>
      <c r="F135" s="76" t="s">
        <v>110</v>
      </c>
      <c r="G135" s="115">
        <v>1</v>
      </c>
      <c r="H135" s="77">
        <v>45627</v>
      </c>
      <c r="I135" s="115">
        <v>0</v>
      </c>
      <c r="J135" s="115">
        <v>0</v>
      </c>
      <c r="K135" s="57"/>
      <c r="L135" s="57">
        <v>1000</v>
      </c>
      <c r="M135" s="57">
        <v>0</v>
      </c>
      <c r="N135" s="57">
        <v>0</v>
      </c>
    </row>
    <row r="136" spans="1:17" s="28" customFormat="1" ht="81.75" customHeight="1" x14ac:dyDescent="0.25">
      <c r="A136" s="79" t="s">
        <v>90</v>
      </c>
      <c r="B136" s="76">
        <v>85821</v>
      </c>
      <c r="C136" s="79" t="s">
        <v>134</v>
      </c>
      <c r="D136" s="76" t="s">
        <v>237</v>
      </c>
      <c r="E136" s="114" t="s">
        <v>103</v>
      </c>
      <c r="F136" s="76" t="s">
        <v>110</v>
      </c>
      <c r="G136" s="115">
        <v>1</v>
      </c>
      <c r="H136" s="77">
        <v>45383</v>
      </c>
      <c r="I136" s="115">
        <v>0</v>
      </c>
      <c r="J136" s="115">
        <v>0</v>
      </c>
      <c r="K136" s="57"/>
      <c r="L136" s="57">
        <v>842.66800000000001</v>
      </c>
      <c r="M136" s="57">
        <v>0</v>
      </c>
      <c r="N136" s="57">
        <v>0</v>
      </c>
    </row>
    <row r="137" spans="1:17" s="28" customFormat="1" ht="101.25" customHeight="1" x14ac:dyDescent="0.25">
      <c r="A137" s="79" t="s">
        <v>90</v>
      </c>
      <c r="B137" s="76">
        <v>85821</v>
      </c>
      <c r="C137" s="79" t="s">
        <v>134</v>
      </c>
      <c r="D137" s="76" t="s">
        <v>238</v>
      </c>
      <c r="E137" s="114" t="s">
        <v>103</v>
      </c>
      <c r="F137" s="76" t="s">
        <v>110</v>
      </c>
      <c r="G137" s="115">
        <v>1</v>
      </c>
      <c r="H137" s="77">
        <v>45627</v>
      </c>
      <c r="I137" s="115">
        <v>0</v>
      </c>
      <c r="J137" s="115">
        <v>0</v>
      </c>
      <c r="K137" s="57"/>
      <c r="L137" s="57">
        <v>7554.7939999999999</v>
      </c>
      <c r="M137" s="57">
        <v>0</v>
      </c>
      <c r="N137" s="57">
        <v>0</v>
      </c>
    </row>
    <row r="138" spans="1:17" s="28" customFormat="1" ht="116.25" customHeight="1" x14ac:dyDescent="0.25">
      <c r="A138" s="79" t="s">
        <v>90</v>
      </c>
      <c r="B138" s="76">
        <v>85821</v>
      </c>
      <c r="C138" s="79" t="s">
        <v>134</v>
      </c>
      <c r="D138" s="76" t="s">
        <v>239</v>
      </c>
      <c r="E138" s="114" t="s">
        <v>229</v>
      </c>
      <c r="F138" s="76" t="s">
        <v>110</v>
      </c>
      <c r="G138" s="115">
        <v>29</v>
      </c>
      <c r="H138" s="77">
        <v>45383</v>
      </c>
      <c r="I138" s="115">
        <v>0</v>
      </c>
      <c r="J138" s="115">
        <v>0</v>
      </c>
      <c r="K138" s="57"/>
      <c r="L138" s="57">
        <v>6898.77</v>
      </c>
      <c r="M138" s="57">
        <v>0</v>
      </c>
      <c r="N138" s="57">
        <v>0</v>
      </c>
      <c r="O138" s="34"/>
    </row>
    <row r="139" spans="1:17" s="25" customFormat="1" ht="66.75" customHeight="1" x14ac:dyDescent="0.25">
      <c r="A139" s="79" t="s">
        <v>90</v>
      </c>
      <c r="B139" s="76">
        <v>85821</v>
      </c>
      <c r="C139" s="79" t="s">
        <v>134</v>
      </c>
      <c r="D139" s="76" t="s">
        <v>271</v>
      </c>
      <c r="E139" s="114" t="s">
        <v>103</v>
      </c>
      <c r="F139" s="76" t="s">
        <v>110</v>
      </c>
      <c r="G139" s="115">
        <v>38</v>
      </c>
      <c r="H139" s="77">
        <v>45627</v>
      </c>
      <c r="I139" s="115">
        <v>12</v>
      </c>
      <c r="J139" s="115">
        <v>15</v>
      </c>
      <c r="K139" s="57">
        <v>43207.18</v>
      </c>
      <c r="L139" s="57">
        <v>42736.45</v>
      </c>
      <c r="M139" s="57">
        <v>58154.703999999998</v>
      </c>
      <c r="N139" s="57">
        <v>75000</v>
      </c>
      <c r="O139" s="33"/>
    </row>
    <row r="140" spans="1:17" s="25" customFormat="1" ht="66" customHeight="1" x14ac:dyDescent="0.25">
      <c r="A140" s="79" t="s">
        <v>90</v>
      </c>
      <c r="B140" s="76">
        <v>85821</v>
      </c>
      <c r="C140" s="79" t="s">
        <v>134</v>
      </c>
      <c r="D140" s="76" t="s">
        <v>272</v>
      </c>
      <c r="E140" s="114" t="s">
        <v>103</v>
      </c>
      <c r="F140" s="76" t="s">
        <v>110</v>
      </c>
      <c r="G140" s="115">
        <v>1</v>
      </c>
      <c r="H140" s="77">
        <v>45474</v>
      </c>
      <c r="I140" s="115">
        <v>0</v>
      </c>
      <c r="J140" s="115">
        <v>0</v>
      </c>
      <c r="K140" s="57"/>
      <c r="L140" s="57">
        <v>1111.75</v>
      </c>
      <c r="M140" s="57">
        <v>0</v>
      </c>
      <c r="N140" s="57">
        <v>0</v>
      </c>
    </row>
    <row r="141" spans="1:17" s="25" customFormat="1" ht="91.5" customHeight="1" x14ac:dyDescent="0.25">
      <c r="A141" s="79" t="s">
        <v>90</v>
      </c>
      <c r="B141" s="76">
        <v>85821</v>
      </c>
      <c r="C141" s="79" t="s">
        <v>134</v>
      </c>
      <c r="D141" s="76" t="s">
        <v>273</v>
      </c>
      <c r="E141" s="114" t="s">
        <v>103</v>
      </c>
      <c r="F141" s="76" t="s">
        <v>110</v>
      </c>
      <c r="G141" s="115">
        <v>1</v>
      </c>
      <c r="H141" s="77">
        <v>45474</v>
      </c>
      <c r="I141" s="115">
        <v>0</v>
      </c>
      <c r="J141" s="115">
        <v>0</v>
      </c>
      <c r="K141" s="57"/>
      <c r="L141" s="57">
        <v>1499.99</v>
      </c>
      <c r="M141" s="57">
        <v>0</v>
      </c>
      <c r="N141" s="57">
        <v>0</v>
      </c>
    </row>
    <row r="142" spans="1:17" s="25" customFormat="1" ht="79.5" customHeight="1" x14ac:dyDescent="0.25">
      <c r="A142" s="79" t="s">
        <v>90</v>
      </c>
      <c r="B142" s="76">
        <v>85821</v>
      </c>
      <c r="C142" s="79" t="s">
        <v>134</v>
      </c>
      <c r="D142" s="76" t="s">
        <v>313</v>
      </c>
      <c r="E142" s="114" t="s">
        <v>103</v>
      </c>
      <c r="F142" s="76" t="s">
        <v>110</v>
      </c>
      <c r="G142" s="115">
        <v>1</v>
      </c>
      <c r="H142" s="77">
        <v>45444</v>
      </c>
      <c r="I142" s="115">
        <v>0</v>
      </c>
      <c r="J142" s="115">
        <v>0</v>
      </c>
      <c r="K142" s="57"/>
      <c r="L142" s="57">
        <v>489.77</v>
      </c>
      <c r="M142" s="57">
        <v>0</v>
      </c>
      <c r="N142" s="57">
        <v>0</v>
      </c>
    </row>
    <row r="143" spans="1:17" s="25" customFormat="1" ht="77.25" customHeight="1" x14ac:dyDescent="0.25">
      <c r="A143" s="79" t="s">
        <v>90</v>
      </c>
      <c r="B143" s="76">
        <v>85821</v>
      </c>
      <c r="C143" s="79" t="s">
        <v>134</v>
      </c>
      <c r="D143" s="76" t="s">
        <v>308</v>
      </c>
      <c r="E143" s="114" t="s">
        <v>240</v>
      </c>
      <c r="F143" s="76" t="s">
        <v>110</v>
      </c>
      <c r="G143" s="115">
        <v>370</v>
      </c>
      <c r="H143" s="77">
        <v>45627</v>
      </c>
      <c r="I143" s="115">
        <v>0</v>
      </c>
      <c r="J143" s="115">
        <v>0</v>
      </c>
      <c r="K143" s="57"/>
      <c r="L143" s="57">
        <v>5594.5640000000003</v>
      </c>
      <c r="M143" s="57">
        <v>0</v>
      </c>
      <c r="N143" s="57">
        <v>0</v>
      </c>
    </row>
    <row r="144" spans="1:17" s="25" customFormat="1" ht="107.25" customHeight="1" x14ac:dyDescent="0.25">
      <c r="A144" s="79" t="s">
        <v>90</v>
      </c>
      <c r="B144" s="76">
        <v>85821</v>
      </c>
      <c r="C144" s="79" t="s">
        <v>134</v>
      </c>
      <c r="D144" s="76" t="s">
        <v>460</v>
      </c>
      <c r="E144" s="114" t="s">
        <v>181</v>
      </c>
      <c r="F144" s="76" t="s">
        <v>110</v>
      </c>
      <c r="G144" s="115">
        <v>2</v>
      </c>
      <c r="H144" s="77">
        <v>45627</v>
      </c>
      <c r="I144" s="115">
        <v>0</v>
      </c>
      <c r="J144" s="115">
        <v>0</v>
      </c>
      <c r="K144" s="57"/>
      <c r="L144" s="57">
        <v>1218.336</v>
      </c>
      <c r="M144" s="57">
        <v>0</v>
      </c>
      <c r="N144" s="57">
        <v>0</v>
      </c>
    </row>
    <row r="145" spans="1:14" s="25" customFormat="1" ht="99.75" customHeight="1" x14ac:dyDescent="0.25">
      <c r="A145" s="79" t="s">
        <v>90</v>
      </c>
      <c r="B145" s="76">
        <v>85821</v>
      </c>
      <c r="C145" s="79" t="s">
        <v>134</v>
      </c>
      <c r="D145" s="76" t="s">
        <v>453</v>
      </c>
      <c r="E145" s="114" t="s">
        <v>103</v>
      </c>
      <c r="F145" s="76" t="s">
        <v>110</v>
      </c>
      <c r="G145" s="115">
        <v>1</v>
      </c>
      <c r="H145" s="77">
        <v>45627</v>
      </c>
      <c r="I145" s="115">
        <v>0</v>
      </c>
      <c r="J145" s="115">
        <v>0</v>
      </c>
      <c r="K145" s="57"/>
      <c r="L145" s="57">
        <v>504.79500000000002</v>
      </c>
      <c r="M145" s="57">
        <v>0</v>
      </c>
      <c r="N145" s="57">
        <v>0</v>
      </c>
    </row>
    <row r="146" spans="1:14" s="25" customFormat="1" ht="56.25" customHeight="1" x14ac:dyDescent="0.25">
      <c r="A146" s="79" t="s">
        <v>90</v>
      </c>
      <c r="B146" s="76">
        <v>85821</v>
      </c>
      <c r="C146" s="79" t="s">
        <v>359</v>
      </c>
      <c r="D146" s="76" t="s">
        <v>360</v>
      </c>
      <c r="E146" s="114" t="s">
        <v>103</v>
      </c>
      <c r="F146" s="76" t="s">
        <v>110</v>
      </c>
      <c r="G146" s="115">
        <v>2</v>
      </c>
      <c r="H146" s="77">
        <v>45627</v>
      </c>
      <c r="I146" s="115">
        <v>0</v>
      </c>
      <c r="J146" s="115">
        <v>0</v>
      </c>
      <c r="K146" s="57"/>
      <c r="L146" s="57">
        <v>1235.77</v>
      </c>
      <c r="M146" s="57">
        <v>0</v>
      </c>
      <c r="N146" s="57">
        <v>0</v>
      </c>
    </row>
    <row r="147" spans="1:14" s="25" customFormat="1" ht="85.5" customHeight="1" x14ac:dyDescent="0.25">
      <c r="A147" s="79" t="s">
        <v>90</v>
      </c>
      <c r="B147" s="76">
        <v>85821</v>
      </c>
      <c r="C147" s="79" t="s">
        <v>134</v>
      </c>
      <c r="D147" s="76" t="s">
        <v>438</v>
      </c>
      <c r="E147" s="114" t="s">
        <v>103</v>
      </c>
      <c r="F147" s="76" t="s">
        <v>110</v>
      </c>
      <c r="G147" s="115">
        <v>1</v>
      </c>
      <c r="H147" s="77">
        <v>45566</v>
      </c>
      <c r="I147" s="115">
        <v>0</v>
      </c>
      <c r="J147" s="115">
        <v>0</v>
      </c>
      <c r="K147" s="57"/>
      <c r="L147" s="57">
        <v>81.52</v>
      </c>
      <c r="M147" s="57">
        <v>0</v>
      </c>
      <c r="N147" s="57">
        <v>0</v>
      </c>
    </row>
    <row r="148" spans="1:14" s="25" customFormat="1" ht="102" customHeight="1" x14ac:dyDescent="0.25">
      <c r="A148" s="79" t="s">
        <v>90</v>
      </c>
      <c r="B148" s="76">
        <v>85821</v>
      </c>
      <c r="C148" s="79" t="s">
        <v>134</v>
      </c>
      <c r="D148" s="76" t="s">
        <v>230</v>
      </c>
      <c r="E148" s="114" t="s">
        <v>103</v>
      </c>
      <c r="F148" s="76" t="s">
        <v>110</v>
      </c>
      <c r="G148" s="115">
        <v>1</v>
      </c>
      <c r="H148" s="77">
        <v>45383</v>
      </c>
      <c r="I148" s="115">
        <v>0</v>
      </c>
      <c r="J148" s="115">
        <v>0</v>
      </c>
      <c r="K148" s="57"/>
      <c r="L148" s="57">
        <v>9184.9599999999991</v>
      </c>
      <c r="M148" s="57">
        <v>0</v>
      </c>
      <c r="N148" s="57">
        <v>0</v>
      </c>
    </row>
    <row r="149" spans="1:14" s="25" customFormat="1" ht="96" customHeight="1" x14ac:dyDescent="0.25">
      <c r="A149" s="79" t="s">
        <v>90</v>
      </c>
      <c r="B149" s="76">
        <v>85821</v>
      </c>
      <c r="C149" s="79" t="s">
        <v>134</v>
      </c>
      <c r="D149" s="76" t="s">
        <v>457</v>
      </c>
      <c r="E149" s="114" t="s">
        <v>181</v>
      </c>
      <c r="F149" s="76" t="s">
        <v>110</v>
      </c>
      <c r="G149" s="115">
        <v>1</v>
      </c>
      <c r="H149" s="77">
        <v>45627</v>
      </c>
      <c r="I149" s="115">
        <v>0</v>
      </c>
      <c r="J149" s="115">
        <v>0</v>
      </c>
      <c r="K149" s="57"/>
      <c r="L149" s="57">
        <v>40.996000000000002</v>
      </c>
      <c r="M149" s="57">
        <v>0</v>
      </c>
      <c r="N149" s="57">
        <v>0</v>
      </c>
    </row>
    <row r="150" spans="1:14" s="25" customFormat="1" ht="116.25" customHeight="1" x14ac:dyDescent="0.25">
      <c r="A150" s="79" t="s">
        <v>90</v>
      </c>
      <c r="B150" s="76">
        <v>85821</v>
      </c>
      <c r="C150" s="79" t="s">
        <v>134</v>
      </c>
      <c r="D150" s="76" t="s">
        <v>459</v>
      </c>
      <c r="E150" s="114" t="s">
        <v>181</v>
      </c>
      <c r="F150" s="76" t="s">
        <v>110</v>
      </c>
      <c r="G150" s="115">
        <v>1</v>
      </c>
      <c r="H150" s="77">
        <v>45597</v>
      </c>
      <c r="I150" s="115">
        <v>0</v>
      </c>
      <c r="J150" s="115">
        <v>0</v>
      </c>
      <c r="K150" s="57"/>
      <c r="L150" s="57">
        <v>42.838000000000001</v>
      </c>
      <c r="M150" s="57">
        <v>0</v>
      </c>
      <c r="N150" s="57">
        <v>0</v>
      </c>
    </row>
    <row r="151" spans="1:14" s="25" customFormat="1" ht="144.75" customHeight="1" x14ac:dyDescent="0.25">
      <c r="A151" s="79" t="s">
        <v>90</v>
      </c>
      <c r="B151" s="76">
        <v>85821</v>
      </c>
      <c r="C151" s="79" t="s">
        <v>134</v>
      </c>
      <c r="D151" s="76" t="s">
        <v>339</v>
      </c>
      <c r="E151" s="114" t="s">
        <v>181</v>
      </c>
      <c r="F151" s="76" t="s">
        <v>110</v>
      </c>
      <c r="G151" s="115">
        <v>1</v>
      </c>
      <c r="H151" s="77">
        <v>45474</v>
      </c>
      <c r="I151" s="115">
        <v>0</v>
      </c>
      <c r="J151" s="115">
        <v>0</v>
      </c>
      <c r="K151" s="57"/>
      <c r="L151" s="57">
        <v>227.137</v>
      </c>
      <c r="M151" s="57">
        <v>0</v>
      </c>
      <c r="N151" s="57">
        <v>0</v>
      </c>
    </row>
    <row r="152" spans="1:14" s="25" customFormat="1" ht="117" customHeight="1" x14ac:dyDescent="0.25">
      <c r="A152" s="79" t="s">
        <v>90</v>
      </c>
      <c r="B152" s="76">
        <v>85821</v>
      </c>
      <c r="C152" s="79" t="s">
        <v>134</v>
      </c>
      <c r="D152" s="76" t="s">
        <v>338</v>
      </c>
      <c r="E152" s="114" t="s">
        <v>181</v>
      </c>
      <c r="F152" s="76" t="s">
        <v>110</v>
      </c>
      <c r="G152" s="115">
        <v>1</v>
      </c>
      <c r="H152" s="77">
        <v>45474</v>
      </c>
      <c r="I152" s="115">
        <v>0</v>
      </c>
      <c r="J152" s="115">
        <v>0</v>
      </c>
      <c r="K152" s="57"/>
      <c r="L152" s="57">
        <v>198.06299999999999</v>
      </c>
      <c r="M152" s="57">
        <v>0</v>
      </c>
      <c r="N152" s="57">
        <v>0</v>
      </c>
    </row>
    <row r="153" spans="1:14" s="25" customFormat="1" ht="235.5" customHeight="1" x14ac:dyDescent="0.25">
      <c r="A153" s="79" t="s">
        <v>90</v>
      </c>
      <c r="B153" s="76">
        <v>85821</v>
      </c>
      <c r="C153" s="79" t="s">
        <v>134</v>
      </c>
      <c r="D153" s="76" t="s">
        <v>464</v>
      </c>
      <c r="E153" s="114" t="s">
        <v>181</v>
      </c>
      <c r="F153" s="76" t="s">
        <v>110</v>
      </c>
      <c r="G153" s="115">
        <v>7</v>
      </c>
      <c r="H153" s="77">
        <v>45627</v>
      </c>
      <c r="I153" s="115">
        <v>3</v>
      </c>
      <c r="J153" s="115">
        <v>0</v>
      </c>
      <c r="K153" s="57">
        <v>611.86</v>
      </c>
      <c r="L153" s="57">
        <v>370.61799999999999</v>
      </c>
      <c r="M153" s="57">
        <v>0</v>
      </c>
      <c r="N153" s="57">
        <v>0</v>
      </c>
    </row>
    <row r="154" spans="1:14" s="25" customFormat="1" ht="313.5" customHeight="1" x14ac:dyDescent="0.25">
      <c r="A154" s="79" t="s">
        <v>90</v>
      </c>
      <c r="B154" s="76">
        <v>85821</v>
      </c>
      <c r="C154" s="79" t="s">
        <v>134</v>
      </c>
      <c r="D154" s="76" t="s">
        <v>465</v>
      </c>
      <c r="E154" s="114" t="s">
        <v>181</v>
      </c>
      <c r="F154" s="76" t="s">
        <v>110</v>
      </c>
      <c r="G154" s="115">
        <v>20</v>
      </c>
      <c r="H154" s="77">
        <v>45627</v>
      </c>
      <c r="I154" s="115">
        <v>0</v>
      </c>
      <c r="J154" s="115">
        <v>0</v>
      </c>
      <c r="K154" s="57">
        <v>0</v>
      </c>
      <c r="L154" s="57">
        <v>197.73</v>
      </c>
      <c r="M154" s="57">
        <v>0</v>
      </c>
      <c r="N154" s="57">
        <v>0</v>
      </c>
    </row>
    <row r="155" spans="1:14" s="25" customFormat="1" ht="189" customHeight="1" x14ac:dyDescent="0.25">
      <c r="A155" s="79" t="s">
        <v>90</v>
      </c>
      <c r="B155" s="76">
        <v>85821</v>
      </c>
      <c r="C155" s="79" t="s">
        <v>134</v>
      </c>
      <c r="D155" s="76" t="s">
        <v>461</v>
      </c>
      <c r="E155" s="114" t="s">
        <v>181</v>
      </c>
      <c r="F155" s="76" t="s">
        <v>110</v>
      </c>
      <c r="G155" s="115">
        <v>4</v>
      </c>
      <c r="H155" s="77">
        <v>45413</v>
      </c>
      <c r="I155" s="115">
        <v>0</v>
      </c>
      <c r="J155" s="115">
        <v>0</v>
      </c>
      <c r="K155" s="57"/>
      <c r="L155" s="57">
        <v>367.86599999999999</v>
      </c>
      <c r="M155" s="57">
        <v>0</v>
      </c>
      <c r="N155" s="57">
        <v>0</v>
      </c>
    </row>
    <row r="156" spans="1:14" s="25" customFormat="1" ht="111" customHeight="1" x14ac:dyDescent="0.25">
      <c r="A156" s="79" t="s">
        <v>90</v>
      </c>
      <c r="B156" s="76">
        <v>85821</v>
      </c>
      <c r="C156" s="79" t="s">
        <v>134</v>
      </c>
      <c r="D156" s="76" t="s">
        <v>452</v>
      </c>
      <c r="E156" s="114" t="s">
        <v>181</v>
      </c>
      <c r="F156" s="76" t="s">
        <v>110</v>
      </c>
      <c r="G156" s="115">
        <v>2</v>
      </c>
      <c r="H156" s="77">
        <v>45627</v>
      </c>
      <c r="I156" s="115">
        <v>0</v>
      </c>
      <c r="J156" s="115">
        <v>0</v>
      </c>
      <c r="K156" s="57"/>
      <c r="L156" s="57">
        <v>54.9</v>
      </c>
      <c r="M156" s="57">
        <v>0</v>
      </c>
      <c r="N156" s="57">
        <v>0</v>
      </c>
    </row>
    <row r="157" spans="1:14" s="25" customFormat="1" ht="74.25" customHeight="1" x14ac:dyDescent="0.25">
      <c r="A157" s="79" t="s">
        <v>90</v>
      </c>
      <c r="B157" s="76">
        <v>85821</v>
      </c>
      <c r="C157" s="79" t="s">
        <v>134</v>
      </c>
      <c r="D157" s="76" t="s">
        <v>443</v>
      </c>
      <c r="E157" s="114" t="s">
        <v>103</v>
      </c>
      <c r="F157" s="76" t="s">
        <v>110</v>
      </c>
      <c r="G157" s="115">
        <v>2</v>
      </c>
      <c r="H157" s="77">
        <v>45627</v>
      </c>
      <c r="I157" s="115">
        <v>0</v>
      </c>
      <c r="J157" s="115">
        <v>0</v>
      </c>
      <c r="K157" s="57"/>
      <c r="L157" s="57">
        <v>6291.0829999999996</v>
      </c>
      <c r="M157" s="57">
        <v>0</v>
      </c>
      <c r="N157" s="57">
        <v>0</v>
      </c>
    </row>
    <row r="158" spans="1:14" s="25" customFormat="1" ht="76.5" customHeight="1" x14ac:dyDescent="0.25">
      <c r="A158" s="79" t="s">
        <v>90</v>
      </c>
      <c r="B158" s="76">
        <v>85821</v>
      </c>
      <c r="C158" s="79" t="s">
        <v>134</v>
      </c>
      <c r="D158" s="76" t="s">
        <v>444</v>
      </c>
      <c r="E158" s="114" t="s">
        <v>103</v>
      </c>
      <c r="F158" s="76" t="s">
        <v>110</v>
      </c>
      <c r="G158" s="115">
        <v>1</v>
      </c>
      <c r="H158" s="77">
        <v>45627</v>
      </c>
      <c r="I158" s="115">
        <v>0</v>
      </c>
      <c r="J158" s="115">
        <v>0</v>
      </c>
      <c r="K158" s="57"/>
      <c r="L158" s="57">
        <v>494.47899999999998</v>
      </c>
      <c r="M158" s="57">
        <v>0</v>
      </c>
      <c r="N158" s="57">
        <v>0</v>
      </c>
    </row>
    <row r="159" spans="1:14" s="25" customFormat="1" ht="81" customHeight="1" x14ac:dyDescent="0.25">
      <c r="A159" s="79" t="s">
        <v>90</v>
      </c>
      <c r="B159" s="76">
        <v>85821</v>
      </c>
      <c r="C159" s="79" t="s">
        <v>134</v>
      </c>
      <c r="D159" s="76" t="s">
        <v>445</v>
      </c>
      <c r="E159" s="114" t="s">
        <v>103</v>
      </c>
      <c r="F159" s="76" t="s">
        <v>110</v>
      </c>
      <c r="G159" s="115">
        <v>1</v>
      </c>
      <c r="H159" s="77">
        <v>45627</v>
      </c>
      <c r="I159" s="115">
        <v>0</v>
      </c>
      <c r="J159" s="115">
        <v>0</v>
      </c>
      <c r="K159" s="57"/>
      <c r="L159" s="57">
        <v>778.65200000000004</v>
      </c>
      <c r="M159" s="57">
        <v>0</v>
      </c>
      <c r="N159" s="57">
        <v>0</v>
      </c>
    </row>
    <row r="160" spans="1:14" s="25" customFormat="1" ht="89.25" customHeight="1" x14ac:dyDescent="0.25">
      <c r="A160" s="79" t="s">
        <v>90</v>
      </c>
      <c r="B160" s="76">
        <v>85821</v>
      </c>
      <c r="C160" s="79" t="s">
        <v>134</v>
      </c>
      <c r="D160" s="76" t="s">
        <v>446</v>
      </c>
      <c r="E160" s="114" t="s">
        <v>103</v>
      </c>
      <c r="F160" s="76" t="s">
        <v>110</v>
      </c>
      <c r="G160" s="115">
        <v>1</v>
      </c>
      <c r="H160" s="77">
        <v>45627</v>
      </c>
      <c r="I160" s="115">
        <v>0</v>
      </c>
      <c r="J160" s="115">
        <v>0</v>
      </c>
      <c r="K160" s="57"/>
      <c r="L160" s="57">
        <v>404.8</v>
      </c>
      <c r="M160" s="57">
        <v>0</v>
      </c>
      <c r="N160" s="57">
        <v>0</v>
      </c>
    </row>
    <row r="161" spans="1:18" s="25" customFormat="1" ht="95.25" customHeight="1" x14ac:dyDescent="0.25">
      <c r="A161" s="79" t="s">
        <v>90</v>
      </c>
      <c r="B161" s="76">
        <v>85821</v>
      </c>
      <c r="C161" s="79" t="s">
        <v>134</v>
      </c>
      <c r="D161" s="76" t="s">
        <v>447</v>
      </c>
      <c r="E161" s="114" t="s">
        <v>103</v>
      </c>
      <c r="F161" s="76" t="s">
        <v>110</v>
      </c>
      <c r="G161" s="115">
        <v>2</v>
      </c>
      <c r="H161" s="77">
        <v>45627</v>
      </c>
      <c r="I161" s="115">
        <v>0</v>
      </c>
      <c r="J161" s="115">
        <v>0</v>
      </c>
      <c r="K161" s="57"/>
      <c r="L161" s="57">
        <v>20.356999999999999</v>
      </c>
      <c r="M161" s="57">
        <v>0</v>
      </c>
      <c r="N161" s="57">
        <v>0</v>
      </c>
      <c r="O161" s="59"/>
      <c r="P161" s="59"/>
      <c r="Q161" s="60"/>
    </row>
    <row r="162" spans="1:18" s="25" customFormat="1" ht="86.25" customHeight="1" x14ac:dyDescent="0.25">
      <c r="A162" s="79" t="s">
        <v>90</v>
      </c>
      <c r="B162" s="76">
        <v>85821</v>
      </c>
      <c r="C162" s="79" t="s">
        <v>134</v>
      </c>
      <c r="D162" s="76" t="s">
        <v>439</v>
      </c>
      <c r="E162" s="114" t="s">
        <v>103</v>
      </c>
      <c r="F162" s="76" t="s">
        <v>110</v>
      </c>
      <c r="G162" s="115">
        <v>3</v>
      </c>
      <c r="H162" s="77">
        <v>45536</v>
      </c>
      <c r="I162" s="115">
        <v>0</v>
      </c>
      <c r="J162" s="115">
        <v>0</v>
      </c>
      <c r="K162" s="57"/>
      <c r="L162" s="57">
        <v>238.85</v>
      </c>
      <c r="M162" s="57">
        <v>0</v>
      </c>
      <c r="N162" s="57">
        <v>0</v>
      </c>
      <c r="O162" s="66"/>
      <c r="P162" s="58"/>
      <c r="Q162" s="58"/>
    </row>
    <row r="163" spans="1:18" s="25" customFormat="1" ht="86.25" customHeight="1" x14ac:dyDescent="0.25">
      <c r="A163" s="79" t="s">
        <v>90</v>
      </c>
      <c r="B163" s="76">
        <v>85821</v>
      </c>
      <c r="C163" s="79" t="s">
        <v>134</v>
      </c>
      <c r="D163" s="76" t="s">
        <v>448</v>
      </c>
      <c r="E163" s="114" t="s">
        <v>103</v>
      </c>
      <c r="F163" s="76" t="s">
        <v>110</v>
      </c>
      <c r="G163" s="115">
        <v>0</v>
      </c>
      <c r="H163" s="77" t="s">
        <v>85</v>
      </c>
      <c r="I163" s="115">
        <v>1</v>
      </c>
      <c r="J163" s="115">
        <v>0</v>
      </c>
      <c r="K163" s="57"/>
      <c r="L163" s="57">
        <v>270.18400000000003</v>
      </c>
      <c r="M163" s="57">
        <v>0</v>
      </c>
      <c r="N163" s="57">
        <v>0</v>
      </c>
      <c r="O163" s="33"/>
    </row>
    <row r="164" spans="1:18" s="28" customFormat="1" ht="83.25" customHeight="1" x14ac:dyDescent="0.25">
      <c r="A164" s="79" t="s">
        <v>90</v>
      </c>
      <c r="B164" s="76">
        <v>85821</v>
      </c>
      <c r="C164" s="79" t="s">
        <v>134</v>
      </c>
      <c r="D164" s="76" t="s">
        <v>449</v>
      </c>
      <c r="E164" s="114" t="s">
        <v>450</v>
      </c>
      <c r="F164" s="76" t="s">
        <v>110</v>
      </c>
      <c r="G164" s="115">
        <v>8</v>
      </c>
      <c r="H164" s="77">
        <v>45627</v>
      </c>
      <c r="I164" s="115">
        <v>0</v>
      </c>
      <c r="J164" s="115">
        <v>0</v>
      </c>
      <c r="K164" s="57"/>
      <c r="L164" s="57">
        <v>1310</v>
      </c>
      <c r="M164" s="57">
        <v>0</v>
      </c>
      <c r="N164" s="57">
        <v>0</v>
      </c>
    </row>
    <row r="165" spans="1:18" s="28" customFormat="1" ht="84.75" customHeight="1" x14ac:dyDescent="0.25">
      <c r="A165" s="79" t="s">
        <v>90</v>
      </c>
      <c r="B165" s="76">
        <v>85821</v>
      </c>
      <c r="C165" s="79" t="s">
        <v>134</v>
      </c>
      <c r="D165" s="76" t="s">
        <v>451</v>
      </c>
      <c r="E165" s="114" t="s">
        <v>103</v>
      </c>
      <c r="F165" s="76" t="s">
        <v>110</v>
      </c>
      <c r="G165" s="115">
        <v>1</v>
      </c>
      <c r="H165" s="77">
        <v>45627</v>
      </c>
      <c r="I165" s="115">
        <v>0</v>
      </c>
      <c r="J165" s="115">
        <v>0</v>
      </c>
      <c r="K165" s="57"/>
      <c r="L165" s="57">
        <v>304.041</v>
      </c>
      <c r="M165" s="57">
        <v>0</v>
      </c>
      <c r="N165" s="57">
        <v>0</v>
      </c>
      <c r="O165" s="59"/>
      <c r="P165" s="59"/>
      <c r="Q165" s="59"/>
    </row>
    <row r="166" spans="1:18" s="28" customFormat="1" ht="99.75" customHeight="1" x14ac:dyDescent="0.25">
      <c r="A166" s="79" t="s">
        <v>90</v>
      </c>
      <c r="B166" s="76">
        <v>85821</v>
      </c>
      <c r="C166" s="79" t="s">
        <v>134</v>
      </c>
      <c r="D166" s="76" t="s">
        <v>454</v>
      </c>
      <c r="E166" s="114" t="s">
        <v>103</v>
      </c>
      <c r="F166" s="76" t="s">
        <v>110</v>
      </c>
      <c r="G166" s="115">
        <v>1</v>
      </c>
      <c r="H166" s="77">
        <v>45627</v>
      </c>
      <c r="I166" s="115">
        <v>0</v>
      </c>
      <c r="J166" s="115">
        <v>0</v>
      </c>
      <c r="K166" s="57"/>
      <c r="L166" s="57">
        <v>599.81600000000003</v>
      </c>
      <c r="M166" s="57">
        <v>0</v>
      </c>
      <c r="N166" s="57">
        <v>0</v>
      </c>
      <c r="O166" s="59"/>
      <c r="P166" s="59"/>
      <c r="Q166" s="59"/>
    </row>
    <row r="167" spans="1:18" s="28" customFormat="1" ht="99.75" customHeight="1" x14ac:dyDescent="0.25">
      <c r="A167" s="79" t="s">
        <v>90</v>
      </c>
      <c r="B167" s="76">
        <v>85821</v>
      </c>
      <c r="C167" s="79" t="s">
        <v>134</v>
      </c>
      <c r="D167" s="76" t="s">
        <v>455</v>
      </c>
      <c r="E167" s="114" t="s">
        <v>103</v>
      </c>
      <c r="F167" s="76" t="s">
        <v>110</v>
      </c>
      <c r="G167" s="115">
        <v>1</v>
      </c>
      <c r="H167" s="77">
        <v>45627</v>
      </c>
      <c r="I167" s="115">
        <v>0</v>
      </c>
      <c r="J167" s="115">
        <v>0</v>
      </c>
      <c r="K167" s="57"/>
      <c r="L167" s="57">
        <v>447.21600000000001</v>
      </c>
      <c r="M167" s="57">
        <v>0</v>
      </c>
      <c r="N167" s="57">
        <v>0</v>
      </c>
      <c r="O167" s="59"/>
      <c r="P167" s="59"/>
      <c r="Q167" s="59"/>
    </row>
    <row r="168" spans="1:18" s="28" customFormat="1" ht="102" customHeight="1" x14ac:dyDescent="0.25">
      <c r="A168" s="79" t="s">
        <v>90</v>
      </c>
      <c r="B168" s="76">
        <v>85821</v>
      </c>
      <c r="C168" s="79" t="s">
        <v>134</v>
      </c>
      <c r="D168" s="76" t="s">
        <v>463</v>
      </c>
      <c r="E168" s="114" t="s">
        <v>181</v>
      </c>
      <c r="F168" s="76" t="s">
        <v>110</v>
      </c>
      <c r="G168" s="115">
        <v>0</v>
      </c>
      <c r="H168" s="77" t="s">
        <v>85</v>
      </c>
      <c r="I168" s="115">
        <v>1</v>
      </c>
      <c r="J168" s="115">
        <v>0</v>
      </c>
      <c r="K168" s="57"/>
      <c r="L168" s="57">
        <v>0</v>
      </c>
      <c r="M168" s="57">
        <v>105.78700000000001</v>
      </c>
      <c r="N168" s="57">
        <v>0</v>
      </c>
      <c r="O168" s="34"/>
    </row>
    <row r="169" spans="1:18" s="28" customFormat="1" ht="84.75" customHeight="1" x14ac:dyDescent="0.25">
      <c r="A169" s="79" t="s">
        <v>90</v>
      </c>
      <c r="B169" s="76">
        <v>85821</v>
      </c>
      <c r="C169" s="79" t="s">
        <v>134</v>
      </c>
      <c r="D169" s="76" t="s">
        <v>458</v>
      </c>
      <c r="E169" s="114" t="s">
        <v>181</v>
      </c>
      <c r="F169" s="76" t="s">
        <v>110</v>
      </c>
      <c r="G169" s="115">
        <v>0</v>
      </c>
      <c r="H169" s="77" t="s">
        <v>85</v>
      </c>
      <c r="I169" s="115">
        <v>11</v>
      </c>
      <c r="J169" s="115">
        <v>12</v>
      </c>
      <c r="K169" s="57"/>
      <c r="L169" s="57">
        <v>0</v>
      </c>
      <c r="M169" s="57">
        <v>9894.2099999999991</v>
      </c>
      <c r="N169" s="57">
        <v>10000</v>
      </c>
      <c r="O169" s="34"/>
      <c r="Q169" s="34"/>
    </row>
    <row r="170" spans="1:18" s="28" customFormat="1" ht="64.5" customHeight="1" x14ac:dyDescent="0.25">
      <c r="A170" s="79" t="s">
        <v>90</v>
      </c>
      <c r="B170" s="76">
        <v>85821</v>
      </c>
      <c r="C170" s="79" t="s">
        <v>134</v>
      </c>
      <c r="D170" s="76" t="s">
        <v>456</v>
      </c>
      <c r="E170" s="114" t="s">
        <v>103</v>
      </c>
      <c r="F170" s="76" t="s">
        <v>110</v>
      </c>
      <c r="G170" s="115">
        <v>1</v>
      </c>
      <c r="H170" s="77">
        <v>45627</v>
      </c>
      <c r="I170" s="115">
        <v>0</v>
      </c>
      <c r="J170" s="115">
        <v>0</v>
      </c>
      <c r="K170" s="57"/>
      <c r="L170" s="57">
        <v>174.81700000000001</v>
      </c>
      <c r="M170" s="57">
        <v>0</v>
      </c>
      <c r="N170" s="57">
        <v>0</v>
      </c>
      <c r="O170" s="34"/>
      <c r="Q170" s="34"/>
    </row>
    <row r="171" spans="1:18" s="28" customFormat="1" ht="85.5" customHeight="1" x14ac:dyDescent="0.25">
      <c r="A171" s="86" t="s">
        <v>90</v>
      </c>
      <c r="B171" s="87" t="s">
        <v>270</v>
      </c>
      <c r="C171" s="86" t="s">
        <v>85</v>
      </c>
      <c r="D171" s="87" t="s">
        <v>462</v>
      </c>
      <c r="E171" s="150" t="s">
        <v>103</v>
      </c>
      <c r="F171" s="87" t="s">
        <v>110</v>
      </c>
      <c r="G171" s="91">
        <f>G172</f>
        <v>2</v>
      </c>
      <c r="H171" s="69" t="s">
        <v>85</v>
      </c>
      <c r="I171" s="91">
        <f>I172</f>
        <v>0</v>
      </c>
      <c r="J171" s="91">
        <f>J172</f>
        <v>0</v>
      </c>
      <c r="K171" s="93"/>
      <c r="L171" s="93">
        <f>L172</f>
        <v>5444.8</v>
      </c>
      <c r="M171" s="93">
        <f>M172</f>
        <v>0</v>
      </c>
      <c r="N171" s="93">
        <f>N172</f>
        <v>0</v>
      </c>
    </row>
    <row r="172" spans="1:18" ht="69" customHeight="1" x14ac:dyDescent="0.25">
      <c r="A172" s="79" t="s">
        <v>90</v>
      </c>
      <c r="B172" s="76" t="s">
        <v>270</v>
      </c>
      <c r="C172" s="79" t="s">
        <v>134</v>
      </c>
      <c r="D172" s="76" t="s">
        <v>274</v>
      </c>
      <c r="E172" s="114" t="s">
        <v>103</v>
      </c>
      <c r="F172" s="76" t="s">
        <v>110</v>
      </c>
      <c r="G172" s="115">
        <v>2</v>
      </c>
      <c r="H172" s="77">
        <v>45627</v>
      </c>
      <c r="I172" s="115">
        <v>0</v>
      </c>
      <c r="J172" s="115">
        <v>0</v>
      </c>
      <c r="K172" s="57"/>
      <c r="L172" s="57">
        <v>5444.8</v>
      </c>
      <c r="M172" s="57">
        <v>0</v>
      </c>
      <c r="N172" s="57">
        <v>0</v>
      </c>
      <c r="P172" s="29"/>
      <c r="Q172" s="29"/>
      <c r="R172" s="29"/>
    </row>
    <row r="173" spans="1:18" ht="85.5" customHeight="1" x14ac:dyDescent="0.25">
      <c r="A173" s="126" t="s">
        <v>113</v>
      </c>
      <c r="B173" s="126" t="s">
        <v>85</v>
      </c>
      <c r="C173" s="126" t="s">
        <v>85</v>
      </c>
      <c r="D173" s="125" t="s">
        <v>118</v>
      </c>
      <c r="E173" s="125" t="s">
        <v>119</v>
      </c>
      <c r="F173" s="125" t="s">
        <v>241</v>
      </c>
      <c r="G173" s="136">
        <f>G177</f>
        <v>94</v>
      </c>
      <c r="H173" s="126" t="s">
        <v>85</v>
      </c>
      <c r="I173" s="136">
        <f>I177</f>
        <v>94.1</v>
      </c>
      <c r="J173" s="136">
        <f>J177</f>
        <v>94.2</v>
      </c>
      <c r="K173" s="131" t="e">
        <f>K174+K176+K178+K183</f>
        <v>#REF!</v>
      </c>
      <c r="L173" s="162">
        <f>L174+L176+L178+L183</f>
        <v>331069.42199999996</v>
      </c>
      <c r="M173" s="162">
        <f>M174+M176+M178+M183</f>
        <v>349322.47100000002</v>
      </c>
      <c r="N173" s="131">
        <f>N174+N176+N178+N183</f>
        <v>374951.65300000005</v>
      </c>
      <c r="O173" s="33"/>
      <c r="P173" s="33"/>
      <c r="Q173" s="33"/>
    </row>
    <row r="174" spans="1:18" s="28" customFormat="1" ht="78" customHeight="1" x14ac:dyDescent="0.25">
      <c r="A174" s="86" t="s">
        <v>113</v>
      </c>
      <c r="B174" s="86" t="s">
        <v>162</v>
      </c>
      <c r="C174" s="86" t="s">
        <v>85</v>
      </c>
      <c r="D174" s="87" t="s">
        <v>170</v>
      </c>
      <c r="E174" s="87" t="s">
        <v>173</v>
      </c>
      <c r="F174" s="87" t="s">
        <v>140</v>
      </c>
      <c r="G174" s="68">
        <f>G175</f>
        <v>2615</v>
      </c>
      <c r="H174" s="89" t="s">
        <v>85</v>
      </c>
      <c r="I174" s="68">
        <f>I175</f>
        <v>2453</v>
      </c>
      <c r="J174" s="68">
        <f>J175</f>
        <v>2453</v>
      </c>
      <c r="K174" s="90" t="e">
        <f>K175+#REF!</f>
        <v>#REF!</v>
      </c>
      <c r="L174" s="90">
        <f>L175</f>
        <v>73195.53</v>
      </c>
      <c r="M174" s="90">
        <f>M175</f>
        <v>48704</v>
      </c>
      <c r="N174" s="90">
        <f>N175</f>
        <v>59000</v>
      </c>
    </row>
    <row r="175" spans="1:18" ht="84" customHeight="1" x14ac:dyDescent="0.25">
      <c r="A175" s="79" t="s">
        <v>113</v>
      </c>
      <c r="B175" s="79" t="s">
        <v>162</v>
      </c>
      <c r="C175" s="79" t="s">
        <v>115</v>
      </c>
      <c r="D175" s="76" t="s">
        <v>180</v>
      </c>
      <c r="E175" s="76" t="s">
        <v>173</v>
      </c>
      <c r="F175" s="76" t="s">
        <v>140</v>
      </c>
      <c r="G175" s="103">
        <v>2615</v>
      </c>
      <c r="H175" s="77">
        <v>45627</v>
      </c>
      <c r="I175" s="103">
        <v>2453</v>
      </c>
      <c r="J175" s="103">
        <v>2453</v>
      </c>
      <c r="K175" s="22">
        <v>57942.27</v>
      </c>
      <c r="L175" s="22">
        <v>73195.53</v>
      </c>
      <c r="M175" s="22">
        <v>48704</v>
      </c>
      <c r="N175" s="22">
        <v>59000</v>
      </c>
    </row>
    <row r="176" spans="1:18" ht="56.25" customHeight="1" x14ac:dyDescent="0.25">
      <c r="A176" s="86" t="s">
        <v>113</v>
      </c>
      <c r="B176" s="86" t="s">
        <v>171</v>
      </c>
      <c r="C176" s="86" t="s">
        <v>85</v>
      </c>
      <c r="D176" s="87" t="s">
        <v>170</v>
      </c>
      <c r="E176" s="87" t="s">
        <v>122</v>
      </c>
      <c r="F176" s="87" t="str">
        <f>F177</f>
        <v>тыс.пог.м</v>
      </c>
      <c r="G176" s="72">
        <f>G177</f>
        <v>94</v>
      </c>
      <c r="H176" s="89" t="s">
        <v>85</v>
      </c>
      <c r="I176" s="72">
        <f t="shared" ref="I176:M176" si="4">I177</f>
        <v>94.1</v>
      </c>
      <c r="J176" s="72">
        <f t="shared" si="4"/>
        <v>94.2</v>
      </c>
      <c r="K176" s="90">
        <f t="shared" si="4"/>
        <v>173970.755</v>
      </c>
      <c r="L176" s="90">
        <f t="shared" si="4"/>
        <v>229803.47399999999</v>
      </c>
      <c r="M176" s="90">
        <f t="shared" si="4"/>
        <v>235943.71100000001</v>
      </c>
      <c r="N176" s="90">
        <f>N177</f>
        <v>235857.74299999999</v>
      </c>
    </row>
    <row r="177" spans="1:15" ht="80.25" customHeight="1" x14ac:dyDescent="0.25">
      <c r="A177" s="79" t="s">
        <v>113</v>
      </c>
      <c r="B177" s="76">
        <v>85511</v>
      </c>
      <c r="C177" s="79" t="s">
        <v>135</v>
      </c>
      <c r="D177" s="104" t="s">
        <v>121</v>
      </c>
      <c r="E177" s="76" t="s">
        <v>122</v>
      </c>
      <c r="F177" s="76" t="s">
        <v>241</v>
      </c>
      <c r="G177" s="108">
        <v>94</v>
      </c>
      <c r="H177" s="77">
        <v>45627</v>
      </c>
      <c r="I177" s="108">
        <v>94.1</v>
      </c>
      <c r="J177" s="108">
        <v>94.2</v>
      </c>
      <c r="K177" s="22">
        <v>173970.755</v>
      </c>
      <c r="L177" s="22">
        <v>229803.47399999999</v>
      </c>
      <c r="M177" s="22">
        <v>235943.71100000001</v>
      </c>
      <c r="N177" s="22">
        <v>235857.74299999999</v>
      </c>
      <c r="O177" s="29"/>
    </row>
    <row r="178" spans="1:15" ht="47.25" customHeight="1" x14ac:dyDescent="0.25">
      <c r="A178" s="174" t="s">
        <v>113</v>
      </c>
      <c r="B178" s="173">
        <v>85521</v>
      </c>
      <c r="C178" s="208" t="s">
        <v>85</v>
      </c>
      <c r="D178" s="173" t="s">
        <v>172</v>
      </c>
      <c r="E178" s="87" t="s">
        <v>183</v>
      </c>
      <c r="F178" s="87" t="s">
        <v>110</v>
      </c>
      <c r="G178" s="68">
        <f>G180</f>
        <v>1</v>
      </c>
      <c r="H178" s="86" t="s">
        <v>85</v>
      </c>
      <c r="I178" s="87">
        <f>I180</f>
        <v>3</v>
      </c>
      <c r="J178" s="87">
        <f>J180</f>
        <v>1</v>
      </c>
      <c r="K178" s="181">
        <f>K180+K181+K182</f>
        <v>27559.61</v>
      </c>
      <c r="L178" s="181">
        <f>L180+L181+L182</f>
        <v>25600</v>
      </c>
      <c r="M178" s="181">
        <f>M180+M181+M182</f>
        <v>15000</v>
      </c>
      <c r="N178" s="181">
        <f>N180+N181+N182</f>
        <v>15000</v>
      </c>
    </row>
    <row r="179" spans="1:15" ht="55.5" customHeight="1" x14ac:dyDescent="0.25">
      <c r="A179" s="174"/>
      <c r="B179" s="173"/>
      <c r="C179" s="208"/>
      <c r="D179" s="173"/>
      <c r="E179" s="87" t="s">
        <v>181</v>
      </c>
      <c r="F179" s="87" t="s">
        <v>110</v>
      </c>
      <c r="G179" s="68">
        <f>G181+G182</f>
        <v>262</v>
      </c>
      <c r="H179" s="86" t="s">
        <v>85</v>
      </c>
      <c r="I179" s="87">
        <f>I181+I182</f>
        <v>0</v>
      </c>
      <c r="J179" s="87">
        <f>J181+J182</f>
        <v>0</v>
      </c>
      <c r="K179" s="181"/>
      <c r="L179" s="181"/>
      <c r="M179" s="181"/>
      <c r="N179" s="181"/>
    </row>
    <row r="180" spans="1:15" ht="98.25" customHeight="1" x14ac:dyDescent="0.25">
      <c r="A180" s="79" t="s">
        <v>113</v>
      </c>
      <c r="B180" s="76">
        <v>85521</v>
      </c>
      <c r="C180" s="79" t="s">
        <v>135</v>
      </c>
      <c r="D180" s="76" t="s">
        <v>190</v>
      </c>
      <c r="E180" s="76" t="s">
        <v>183</v>
      </c>
      <c r="F180" s="76" t="s">
        <v>110</v>
      </c>
      <c r="G180" s="76">
        <v>1</v>
      </c>
      <c r="H180" s="77">
        <v>45627</v>
      </c>
      <c r="I180" s="76">
        <v>3</v>
      </c>
      <c r="J180" s="76">
        <v>1</v>
      </c>
      <c r="K180" s="22">
        <v>24080.25</v>
      </c>
      <c r="L180" s="22">
        <v>18000</v>
      </c>
      <c r="M180" s="22">
        <v>15000</v>
      </c>
      <c r="N180" s="22">
        <v>15000</v>
      </c>
    </row>
    <row r="181" spans="1:15" ht="87" customHeight="1" x14ac:dyDescent="0.25">
      <c r="A181" s="79" t="s">
        <v>113</v>
      </c>
      <c r="B181" s="76">
        <v>85521</v>
      </c>
      <c r="C181" s="79" t="s">
        <v>135</v>
      </c>
      <c r="D181" s="76" t="s">
        <v>191</v>
      </c>
      <c r="E181" s="76" t="s">
        <v>181</v>
      </c>
      <c r="F181" s="76" t="s">
        <v>110</v>
      </c>
      <c r="G181" s="76">
        <v>254</v>
      </c>
      <c r="H181" s="77">
        <v>45627</v>
      </c>
      <c r="I181" s="76">
        <v>0</v>
      </c>
      <c r="J181" s="76">
        <v>0</v>
      </c>
      <c r="K181" s="22">
        <v>2839.36</v>
      </c>
      <c r="L181" s="22">
        <v>7100</v>
      </c>
      <c r="M181" s="22">
        <v>0</v>
      </c>
      <c r="N181" s="22">
        <v>0</v>
      </c>
    </row>
    <row r="182" spans="1:15" ht="90" customHeight="1" x14ac:dyDescent="0.25">
      <c r="A182" s="79" t="s">
        <v>113</v>
      </c>
      <c r="B182" s="76">
        <v>85521</v>
      </c>
      <c r="C182" s="79" t="s">
        <v>135</v>
      </c>
      <c r="D182" s="76" t="s">
        <v>192</v>
      </c>
      <c r="E182" s="76" t="s">
        <v>181</v>
      </c>
      <c r="F182" s="76" t="s">
        <v>110</v>
      </c>
      <c r="G182" s="76">
        <v>8</v>
      </c>
      <c r="H182" s="77">
        <v>45627</v>
      </c>
      <c r="I182" s="76">
        <v>0</v>
      </c>
      <c r="J182" s="76">
        <v>0</v>
      </c>
      <c r="K182" s="22">
        <v>640</v>
      </c>
      <c r="L182" s="22">
        <v>500</v>
      </c>
      <c r="M182" s="22">
        <v>0</v>
      </c>
      <c r="N182" s="22">
        <v>0</v>
      </c>
    </row>
    <row r="183" spans="1:15" s="28" customFormat="1" ht="48" customHeight="1" x14ac:dyDescent="0.25">
      <c r="A183" s="174" t="s">
        <v>113</v>
      </c>
      <c r="B183" s="173" t="s">
        <v>85</v>
      </c>
      <c r="C183" s="174" t="s">
        <v>85</v>
      </c>
      <c r="D183" s="173" t="s">
        <v>120</v>
      </c>
      <c r="E183" s="87" t="s">
        <v>103</v>
      </c>
      <c r="F183" s="87" t="s">
        <v>110</v>
      </c>
      <c r="G183" s="71">
        <f>G196+G186+G188</f>
        <v>0</v>
      </c>
      <c r="H183" s="86" t="s">
        <v>85</v>
      </c>
      <c r="I183" s="71">
        <f>I196+I186+I188</f>
        <v>2</v>
      </c>
      <c r="J183" s="71">
        <f>J196+J186+J188</f>
        <v>1</v>
      </c>
      <c r="K183" s="181" t="e">
        <f>#REF!+#REF!+K197+K185+K187+K189+K190+K191+K192+K193+K195+#REF!+K196+K194+#REF!</f>
        <v>#REF!</v>
      </c>
      <c r="L183" s="181">
        <f>L197+L185+L187+L189+L190+L191+L192+L193+L194+L195+L196+L186+L188</f>
        <v>2470.4179999999997</v>
      </c>
      <c r="M183" s="181">
        <f>M197+M185+M187+M189+M190+M191+M192+M193+M194+M195+M196+M186+M188</f>
        <v>49674.759999999995</v>
      </c>
      <c r="N183" s="181">
        <f>N185+N187+N189+N190+N191+N192+N193+N194+N195+N197+N186+N188+N196</f>
        <v>65093.91</v>
      </c>
    </row>
    <row r="184" spans="1:15" s="28" customFormat="1" ht="46.5" customHeight="1" x14ac:dyDescent="0.25">
      <c r="A184" s="174"/>
      <c r="B184" s="173"/>
      <c r="C184" s="174"/>
      <c r="D184" s="173"/>
      <c r="E184" s="87" t="s">
        <v>181</v>
      </c>
      <c r="F184" s="87" t="s">
        <v>110</v>
      </c>
      <c r="G184" s="71">
        <f>G185+G187+G189+G190+G191+G192+G193+G194+G195+G197</f>
        <v>10</v>
      </c>
      <c r="H184" s="86" t="s">
        <v>85</v>
      </c>
      <c r="I184" s="71">
        <f>I185+I187+I189+I190+I191+I192+I193+I194+I195+I197</f>
        <v>0</v>
      </c>
      <c r="J184" s="71">
        <f>J185+J187+J189+J190+J191+J192+J193+J194+J195+J197</f>
        <v>0</v>
      </c>
      <c r="K184" s="198"/>
      <c r="L184" s="198" t="e">
        <f>#REF!+#REF!</f>
        <v>#REF!</v>
      </c>
      <c r="M184" s="198" t="e">
        <f>#REF!+#REF!</f>
        <v>#REF!</v>
      </c>
      <c r="N184" s="181"/>
    </row>
    <row r="185" spans="1:15" s="28" customFormat="1" ht="63.75" customHeight="1" x14ac:dyDescent="0.25">
      <c r="A185" s="206" t="str">
        <f>[1]Отчет!A326</f>
        <v>05</v>
      </c>
      <c r="B185" s="206">
        <f>[1]Отчет!B326</f>
        <v>45551</v>
      </c>
      <c r="C185" s="206" t="str">
        <f>[1]Отчет!C326</f>
        <v>МБУ "УКС"</v>
      </c>
      <c r="D185" s="212" t="str">
        <f>[1]Отчет!D326</f>
        <v>Реконструкция участка сети дождевой канализации диаметром 400 мм с устройством очистных сооружений по ул. Льва Толстого в г. Калининграде</v>
      </c>
      <c r="E185" s="79" t="str">
        <f>[1]Отчет!E326</f>
        <v>Комплект документации</v>
      </c>
      <c r="F185" s="79" t="str">
        <f>[1]Отчет!F326</f>
        <v>ед.</v>
      </c>
      <c r="G185" s="105">
        <v>1</v>
      </c>
      <c r="H185" s="77">
        <v>45627</v>
      </c>
      <c r="I185" s="76">
        <v>0</v>
      </c>
      <c r="J185" s="76">
        <v>0</v>
      </c>
      <c r="K185" s="22">
        <v>320.68</v>
      </c>
      <c r="L185" s="22">
        <v>277.63</v>
      </c>
      <c r="M185" s="22">
        <v>0</v>
      </c>
      <c r="N185" s="22">
        <v>0</v>
      </c>
      <c r="O185" s="34"/>
    </row>
    <row r="186" spans="1:15" s="28" customFormat="1" ht="56.25" customHeight="1" x14ac:dyDescent="0.25">
      <c r="A186" s="207"/>
      <c r="B186" s="207"/>
      <c r="C186" s="207"/>
      <c r="D186" s="213"/>
      <c r="E186" s="79" t="s">
        <v>103</v>
      </c>
      <c r="F186" s="79" t="s">
        <v>110</v>
      </c>
      <c r="G186" s="105">
        <v>0</v>
      </c>
      <c r="H186" s="77" t="s">
        <v>85</v>
      </c>
      <c r="I186" s="76">
        <v>1</v>
      </c>
      <c r="J186" s="76">
        <v>0</v>
      </c>
      <c r="K186" s="22"/>
      <c r="L186" s="22">
        <v>0</v>
      </c>
      <c r="M186" s="22">
        <v>27781.26</v>
      </c>
      <c r="N186" s="22">
        <v>0</v>
      </c>
    </row>
    <row r="187" spans="1:15" s="28" customFormat="1" ht="74.25" customHeight="1" x14ac:dyDescent="0.25">
      <c r="A187" s="206" t="str">
        <f>[1]Отчет!A330</f>
        <v>05</v>
      </c>
      <c r="B187" s="206">
        <f>[1]Отчет!B330</f>
        <v>45552</v>
      </c>
      <c r="C187" s="206" t="str">
        <f>[1]Отчет!C330</f>
        <v>МБУ "УКС"</v>
      </c>
      <c r="D187" s="212" t="str">
        <f>[1]Отчет!D330</f>
        <v>Реконструкция участка сети дождевой канализации диаметром 550 мм с устройством очистных сооружений по ул. Тельмана в г. Калининград</v>
      </c>
      <c r="E187" s="79" t="str">
        <f>[1]Отчет!E330</f>
        <v>Комплект документации</v>
      </c>
      <c r="F187" s="79" t="s">
        <v>110</v>
      </c>
      <c r="G187" s="105">
        <v>1</v>
      </c>
      <c r="H187" s="77">
        <v>45627</v>
      </c>
      <c r="I187" s="76">
        <v>0</v>
      </c>
      <c r="J187" s="76">
        <v>0</v>
      </c>
      <c r="K187" s="22">
        <v>643.04999999999995</v>
      </c>
      <c r="L187" s="22">
        <v>277.63</v>
      </c>
      <c r="M187" s="22">
        <v>0</v>
      </c>
      <c r="N187" s="22">
        <v>0</v>
      </c>
    </row>
    <row r="188" spans="1:15" s="28" customFormat="1" ht="51.75" customHeight="1" x14ac:dyDescent="0.25">
      <c r="A188" s="207"/>
      <c r="B188" s="207"/>
      <c r="C188" s="207"/>
      <c r="D188" s="213"/>
      <c r="E188" s="79" t="s">
        <v>103</v>
      </c>
      <c r="F188" s="79" t="s">
        <v>110</v>
      </c>
      <c r="G188" s="105">
        <v>0</v>
      </c>
      <c r="H188" s="77" t="s">
        <v>85</v>
      </c>
      <c r="I188" s="76">
        <v>1</v>
      </c>
      <c r="J188" s="76">
        <v>0</v>
      </c>
      <c r="K188" s="22"/>
      <c r="L188" s="22">
        <v>0</v>
      </c>
      <c r="M188" s="22">
        <v>21893.5</v>
      </c>
      <c r="N188" s="22">
        <v>0</v>
      </c>
    </row>
    <row r="189" spans="1:15" s="28" customFormat="1" ht="84" customHeight="1" x14ac:dyDescent="0.25">
      <c r="A189" s="79" t="str">
        <f>[1]Отчет!A334</f>
        <v>05</v>
      </c>
      <c r="B189" s="79">
        <f>[1]Отчет!B334</f>
        <v>45553</v>
      </c>
      <c r="C189" s="79" t="str">
        <f>[1]Отчет!C334</f>
        <v>МБУ "УКС"</v>
      </c>
      <c r="D189" s="116" t="str">
        <f>[1]Отчет!D334</f>
        <v>Реконструкция участка сети дождевой канализации диаметром 1600 мм с устройством очистных сооружений в районе ботанического сада в г. Калининграде</v>
      </c>
      <c r="E189" s="79" t="str">
        <f>[1]Отчет!E334</f>
        <v>Комплект документации</v>
      </c>
      <c r="F189" s="79" t="str">
        <f>[1]Отчет!F334</f>
        <v>ед.</v>
      </c>
      <c r="G189" s="105">
        <v>1</v>
      </c>
      <c r="H189" s="77">
        <v>45627</v>
      </c>
      <c r="I189" s="76">
        <v>0</v>
      </c>
      <c r="J189" s="76">
        <v>0</v>
      </c>
      <c r="K189" s="22">
        <v>1145.7550000000001</v>
      </c>
      <c r="L189" s="22">
        <v>277.63</v>
      </c>
      <c r="M189" s="22">
        <v>0</v>
      </c>
      <c r="N189" s="22">
        <v>0</v>
      </c>
    </row>
    <row r="190" spans="1:15" s="28" customFormat="1" ht="84" customHeight="1" x14ac:dyDescent="0.25">
      <c r="A190" s="79" t="str">
        <f>[1]Отчет!A338</f>
        <v>05</v>
      </c>
      <c r="B190" s="79">
        <f>[1]Отчет!B338</f>
        <v>45554</v>
      </c>
      <c r="C190" s="79" t="str">
        <f>[1]Отчет!C338</f>
        <v>МБУ "УКС"</v>
      </c>
      <c r="D190" s="116" t="str">
        <f>[1]Отчет!D338</f>
        <v>Реконструкция участка сети дождевой канализации с устройством очистных сооружений по ул. Тургенева, ул. Герцена в г. Калининграде</v>
      </c>
      <c r="E190" s="79" t="str">
        <f>[1]Отчет!E338</f>
        <v>Комплект документации</v>
      </c>
      <c r="F190" s="79" t="str">
        <f>[1]Отчет!F338</f>
        <v>ед.</v>
      </c>
      <c r="G190" s="105">
        <v>1</v>
      </c>
      <c r="H190" s="77">
        <v>45627</v>
      </c>
      <c r="I190" s="76">
        <v>0</v>
      </c>
      <c r="J190" s="76">
        <v>0</v>
      </c>
      <c r="K190" s="22">
        <v>447.14</v>
      </c>
      <c r="L190" s="22">
        <v>291.964</v>
      </c>
      <c r="M190" s="22">
        <v>0</v>
      </c>
      <c r="N190" s="22">
        <v>0</v>
      </c>
    </row>
    <row r="191" spans="1:15" s="28" customFormat="1" ht="65.25" customHeight="1" x14ac:dyDescent="0.25">
      <c r="A191" s="79" t="str">
        <f>[1]Отчет!A342</f>
        <v>05</v>
      </c>
      <c r="B191" s="79">
        <f>[1]Отчет!B342</f>
        <v>45555</v>
      </c>
      <c r="C191" s="79" t="str">
        <f>[1]Отчет!C342</f>
        <v>МБУ "УКС"</v>
      </c>
      <c r="D191" s="116" t="str">
        <f>[1]Отчет!D342</f>
        <v>Реконструкция участка сети дождевой канализации диаметром 750 мм с устройством очистных сооружений по ул. Герцена в г. Калининграде</v>
      </c>
      <c r="E191" s="79" t="str">
        <f>[1]Отчет!E342</f>
        <v>Комплект документации</v>
      </c>
      <c r="F191" s="79" t="str">
        <f>[1]Отчет!F342</f>
        <v>ед.</v>
      </c>
      <c r="G191" s="105">
        <v>1</v>
      </c>
      <c r="H191" s="77">
        <v>45627</v>
      </c>
      <c r="I191" s="76">
        <v>0</v>
      </c>
      <c r="J191" s="76">
        <v>0</v>
      </c>
      <c r="K191" s="22">
        <v>391.92</v>
      </c>
      <c r="L191" s="22">
        <v>410.71499999999997</v>
      </c>
      <c r="M191" s="22">
        <v>0</v>
      </c>
      <c r="N191" s="22">
        <v>0</v>
      </c>
    </row>
    <row r="192" spans="1:15" s="28" customFormat="1" ht="77.25" customHeight="1" x14ac:dyDescent="0.25">
      <c r="A192" s="79" t="str">
        <f>[1]Отчет!A346</f>
        <v>05</v>
      </c>
      <c r="B192" s="79">
        <f>[1]Отчет!B346</f>
        <v>45556</v>
      </c>
      <c r="C192" s="79" t="str">
        <f>[1]Отчет!C346</f>
        <v>МБУ "УКС"</v>
      </c>
      <c r="D192" s="116" t="str">
        <f>[1]Отчет!D346</f>
        <v>Реконструкция участка сети дождевой канализации диаметром 450 мм с устройством очистных сооружений по ул. Колхозной в г. Калининграде</v>
      </c>
      <c r="E192" s="79" t="str">
        <f>[1]Отчет!E346</f>
        <v>Комплект документации</v>
      </c>
      <c r="F192" s="79" t="str">
        <f>[1]Отчет!F346</f>
        <v>ед.</v>
      </c>
      <c r="G192" s="105">
        <v>1</v>
      </c>
      <c r="H192" s="77">
        <v>45627</v>
      </c>
      <c r="I192" s="76">
        <v>0</v>
      </c>
      <c r="J192" s="76">
        <v>0</v>
      </c>
      <c r="K192" s="22">
        <v>223.72</v>
      </c>
      <c r="L192" s="22">
        <v>277.63</v>
      </c>
      <c r="M192" s="22">
        <v>0</v>
      </c>
      <c r="N192" s="22">
        <v>0</v>
      </c>
    </row>
    <row r="193" spans="1:17" s="28" customFormat="1" ht="76.5" customHeight="1" x14ac:dyDescent="0.25">
      <c r="A193" s="79" t="s">
        <v>113</v>
      </c>
      <c r="B193" s="79" t="s">
        <v>193</v>
      </c>
      <c r="C193" s="79" t="s">
        <v>139</v>
      </c>
      <c r="D193" s="116" t="s">
        <v>194</v>
      </c>
      <c r="E193" s="79" t="s">
        <v>181</v>
      </c>
      <c r="F193" s="79" t="s">
        <v>110</v>
      </c>
      <c r="G193" s="105">
        <v>1</v>
      </c>
      <c r="H193" s="77">
        <v>45627</v>
      </c>
      <c r="I193" s="76">
        <v>0</v>
      </c>
      <c r="J193" s="76">
        <v>0</v>
      </c>
      <c r="K193" s="22">
        <v>0</v>
      </c>
      <c r="L193" s="22">
        <v>91.04</v>
      </c>
      <c r="M193" s="22">
        <v>0</v>
      </c>
      <c r="N193" s="22">
        <v>0</v>
      </c>
      <c r="O193" s="34"/>
    </row>
    <row r="194" spans="1:17" s="28" customFormat="1" ht="69.75" customHeight="1" x14ac:dyDescent="0.25">
      <c r="A194" s="79" t="str">
        <f>[1]Отчет!A350</f>
        <v>05</v>
      </c>
      <c r="B194" s="79">
        <f>[1]Отчет!B350</f>
        <v>45558</v>
      </c>
      <c r="C194" s="79" t="str">
        <f>[1]Отчет!C350</f>
        <v>МБУ "УКС"</v>
      </c>
      <c r="D194" s="116" t="str">
        <f>[1]Отчет!D350</f>
        <v>Реконструкция участка сети дождевой канализации диаметром 900 мм с устройством очистных сооружений по ул. Тельмана в г. Калининграде</v>
      </c>
      <c r="E194" s="79" t="str">
        <f>[1]Отчет!E350</f>
        <v>Комплект документации</v>
      </c>
      <c r="F194" s="79" t="str">
        <f>[1]Отчет!F350</f>
        <v>ед.</v>
      </c>
      <c r="G194" s="105">
        <v>1</v>
      </c>
      <c r="H194" s="77">
        <v>45627</v>
      </c>
      <c r="I194" s="76">
        <v>0</v>
      </c>
      <c r="J194" s="76">
        <v>0</v>
      </c>
      <c r="K194" s="22">
        <v>756.79</v>
      </c>
      <c r="L194" s="22">
        <v>130.209</v>
      </c>
      <c r="M194" s="22">
        <v>0</v>
      </c>
      <c r="N194" s="22">
        <v>0</v>
      </c>
    </row>
    <row r="195" spans="1:17" s="28" customFormat="1" ht="81.75" customHeight="1" x14ac:dyDescent="0.25">
      <c r="A195" s="79" t="s">
        <v>113</v>
      </c>
      <c r="B195" s="79" t="s">
        <v>195</v>
      </c>
      <c r="C195" s="79" t="s">
        <v>139</v>
      </c>
      <c r="D195" s="116" t="s">
        <v>196</v>
      </c>
      <c r="E195" s="79" t="s">
        <v>181</v>
      </c>
      <c r="F195" s="79" t="s">
        <v>110</v>
      </c>
      <c r="G195" s="105">
        <v>1</v>
      </c>
      <c r="H195" s="77">
        <v>45627</v>
      </c>
      <c r="I195" s="76">
        <v>0</v>
      </c>
      <c r="J195" s="76">
        <v>0</v>
      </c>
      <c r="K195" s="22">
        <v>0</v>
      </c>
      <c r="L195" s="22">
        <v>170.25</v>
      </c>
      <c r="M195" s="22">
        <v>0</v>
      </c>
      <c r="N195" s="22">
        <v>0</v>
      </c>
    </row>
    <row r="196" spans="1:17" s="28" customFormat="1" ht="75.75" customHeight="1" x14ac:dyDescent="0.25">
      <c r="A196" s="79" t="str">
        <f>[1]Отчет!A358</f>
        <v>05</v>
      </c>
      <c r="B196" s="79">
        <f>[1]Отчет!B358</f>
        <v>45561</v>
      </c>
      <c r="C196" s="79" t="str">
        <f>[1]Отчет!C358</f>
        <v>МБУ "УКС"</v>
      </c>
      <c r="D196" s="116" t="str">
        <f>[1]Отчет!D358</f>
        <v>Строительство сетей и сооружений дождевой канализации на территории в границах ул.Украинская-ул.Согласия-ул.Рассветная-ул.Горького в г. Калининграде (2 этап)</v>
      </c>
      <c r="E196" s="79" t="s">
        <v>103</v>
      </c>
      <c r="F196" s="79" t="str">
        <f>[1]Отчет!F358</f>
        <v>ед.</v>
      </c>
      <c r="G196" s="105">
        <v>0</v>
      </c>
      <c r="H196" s="77" t="s">
        <v>85</v>
      </c>
      <c r="I196" s="76">
        <v>0</v>
      </c>
      <c r="J196" s="76">
        <v>1</v>
      </c>
      <c r="K196" s="22">
        <v>477.48</v>
      </c>
      <c r="L196" s="22">
        <v>0</v>
      </c>
      <c r="M196" s="22">
        <v>0</v>
      </c>
      <c r="N196" s="22">
        <v>65093.91</v>
      </c>
    </row>
    <row r="197" spans="1:17" s="28" customFormat="1" ht="69" customHeight="1" x14ac:dyDescent="0.25">
      <c r="A197" s="79" t="str">
        <f>[1]Отчет!A366</f>
        <v>05</v>
      </c>
      <c r="B197" s="79">
        <f>[1]Отчет!B366</f>
        <v>45563</v>
      </c>
      <c r="C197" s="79" t="str">
        <f>[1]Отчет!C366</f>
        <v>МБУ "УКС"</v>
      </c>
      <c r="D197" s="116" t="str">
        <f>[1]Отчет!D366</f>
        <v>Реконструкция участка сети дождевой канализации с устройством очистных сооружений в районе Московского проспекта в г. Калининграде</v>
      </c>
      <c r="E197" s="79" t="str">
        <f>[1]Отчет!E366</f>
        <v>Комплект документации</v>
      </c>
      <c r="F197" s="79" t="str">
        <f>[1]Отчет!F366</f>
        <v>ед.</v>
      </c>
      <c r="G197" s="105">
        <v>1</v>
      </c>
      <c r="H197" s="77">
        <v>45627</v>
      </c>
      <c r="I197" s="76">
        <v>0</v>
      </c>
      <c r="J197" s="76">
        <v>0</v>
      </c>
      <c r="K197" s="22">
        <v>2055.9299999999998</v>
      </c>
      <c r="L197" s="22">
        <v>265.72000000000003</v>
      </c>
      <c r="M197" s="22">
        <v>0</v>
      </c>
      <c r="N197" s="22">
        <v>0</v>
      </c>
      <c r="O197" s="34"/>
    </row>
    <row r="198" spans="1:17" s="28" customFormat="1" ht="73.5" customHeight="1" x14ac:dyDescent="0.25">
      <c r="A198" s="126" t="s">
        <v>91</v>
      </c>
      <c r="B198" s="125" t="s">
        <v>85</v>
      </c>
      <c r="C198" s="126" t="s">
        <v>85</v>
      </c>
      <c r="D198" s="125" t="s">
        <v>327</v>
      </c>
      <c r="E198" s="125" t="s">
        <v>103</v>
      </c>
      <c r="F198" s="125" t="s">
        <v>110</v>
      </c>
      <c r="G198" s="127">
        <f>G199+G204+G250</f>
        <v>21</v>
      </c>
      <c r="H198" s="137" t="s">
        <v>85</v>
      </c>
      <c r="I198" s="127">
        <f>I199+I204+I250</f>
        <v>14</v>
      </c>
      <c r="J198" s="127">
        <f>J199+J204+J250</f>
        <v>14</v>
      </c>
      <c r="K198" s="131" t="e">
        <f>#REF!+K199+K204+K250+#REF!+#REF!</f>
        <v>#REF!</v>
      </c>
      <c r="L198" s="138">
        <f>L199+L204+L250</f>
        <v>538736.06999999995</v>
      </c>
      <c r="M198" s="138">
        <f>M199+M204+M250</f>
        <v>389268.46299999999</v>
      </c>
      <c r="N198" s="138">
        <f>N199+N204+N250</f>
        <v>319142</v>
      </c>
      <c r="O198" s="33"/>
      <c r="P198" s="33"/>
      <c r="Q198" s="33"/>
    </row>
    <row r="199" spans="1:17" s="28" customFormat="1" ht="66.75" customHeight="1" x14ac:dyDescent="0.25">
      <c r="A199" s="86" t="s">
        <v>91</v>
      </c>
      <c r="B199" s="87">
        <v>85131</v>
      </c>
      <c r="C199" s="86" t="s">
        <v>85</v>
      </c>
      <c r="D199" s="87" t="s">
        <v>156</v>
      </c>
      <c r="E199" s="87" t="s">
        <v>103</v>
      </c>
      <c r="F199" s="87" t="s">
        <v>110</v>
      </c>
      <c r="G199" s="68">
        <f>G200</f>
        <v>6</v>
      </c>
      <c r="H199" s="94" t="s">
        <v>85</v>
      </c>
      <c r="I199" s="68">
        <f>I200+I201+I202</f>
        <v>9</v>
      </c>
      <c r="J199" s="95">
        <f>J200+J201+J202</f>
        <v>9</v>
      </c>
      <c r="K199" s="88">
        <f>K200+K203</f>
        <v>93540.78</v>
      </c>
      <c r="L199" s="88">
        <f>L200+L203+L201+L202</f>
        <v>105173.21</v>
      </c>
      <c r="M199" s="88">
        <f>M200+M203+M201+M202</f>
        <v>67987.989999999991</v>
      </c>
      <c r="N199" s="88">
        <f>N200+N203+N201+N202</f>
        <v>57692</v>
      </c>
    </row>
    <row r="200" spans="1:17" ht="114" customHeight="1" x14ac:dyDescent="0.25">
      <c r="A200" s="79" t="s">
        <v>91</v>
      </c>
      <c r="B200" s="76">
        <v>85131</v>
      </c>
      <c r="C200" s="79" t="s">
        <v>134</v>
      </c>
      <c r="D200" s="76" t="s">
        <v>466</v>
      </c>
      <c r="E200" s="76" t="s">
        <v>103</v>
      </c>
      <c r="F200" s="76" t="s">
        <v>114</v>
      </c>
      <c r="G200" s="76">
        <v>6</v>
      </c>
      <c r="H200" s="77">
        <v>45627</v>
      </c>
      <c r="I200" s="103">
        <v>0</v>
      </c>
      <c r="J200" s="76">
        <v>0</v>
      </c>
      <c r="K200" s="75">
        <v>90040.78</v>
      </c>
      <c r="L200" s="22">
        <v>103390.88</v>
      </c>
      <c r="M200" s="22">
        <v>0</v>
      </c>
      <c r="N200" s="22">
        <v>0</v>
      </c>
    </row>
    <row r="201" spans="1:17" ht="135.75" customHeight="1" x14ac:dyDescent="0.25">
      <c r="A201" s="79" t="s">
        <v>91</v>
      </c>
      <c r="B201" s="76">
        <v>85131</v>
      </c>
      <c r="C201" s="79" t="s">
        <v>134</v>
      </c>
      <c r="D201" s="76" t="s">
        <v>510</v>
      </c>
      <c r="E201" s="76" t="s">
        <v>103</v>
      </c>
      <c r="F201" s="76" t="s">
        <v>114</v>
      </c>
      <c r="G201" s="76">
        <v>0</v>
      </c>
      <c r="H201" s="77" t="s">
        <v>85</v>
      </c>
      <c r="I201" s="103">
        <v>9</v>
      </c>
      <c r="J201" s="76">
        <v>0</v>
      </c>
      <c r="K201" s="75">
        <v>90040.78</v>
      </c>
      <c r="L201" s="22">
        <v>0</v>
      </c>
      <c r="M201" s="22">
        <v>66587.994999999995</v>
      </c>
      <c r="N201" s="22">
        <v>0</v>
      </c>
      <c r="O201" s="29"/>
      <c r="P201" s="29"/>
    </row>
    <row r="202" spans="1:17" ht="260.25" customHeight="1" x14ac:dyDescent="0.25">
      <c r="A202" s="79" t="s">
        <v>91</v>
      </c>
      <c r="B202" s="76">
        <v>85131</v>
      </c>
      <c r="C202" s="79" t="s">
        <v>134</v>
      </c>
      <c r="D202" s="76" t="s">
        <v>378</v>
      </c>
      <c r="E202" s="76" t="s">
        <v>103</v>
      </c>
      <c r="F202" s="76" t="s">
        <v>114</v>
      </c>
      <c r="G202" s="76">
        <v>0</v>
      </c>
      <c r="H202" s="77" t="s">
        <v>85</v>
      </c>
      <c r="I202" s="103">
        <v>0</v>
      </c>
      <c r="J202" s="76">
        <v>9</v>
      </c>
      <c r="K202" s="75">
        <v>90040.78</v>
      </c>
      <c r="L202" s="22">
        <v>0</v>
      </c>
      <c r="M202" s="22">
        <v>0</v>
      </c>
      <c r="N202" s="22">
        <v>56292</v>
      </c>
    </row>
    <row r="203" spans="1:17" ht="98.25" customHeight="1" x14ac:dyDescent="0.25">
      <c r="A203" s="79" t="s">
        <v>91</v>
      </c>
      <c r="B203" s="79" t="s">
        <v>158</v>
      </c>
      <c r="C203" s="79" t="s">
        <v>134</v>
      </c>
      <c r="D203" s="76" t="s">
        <v>123</v>
      </c>
      <c r="E203" s="76" t="s">
        <v>174</v>
      </c>
      <c r="F203" s="76" t="s">
        <v>114</v>
      </c>
      <c r="G203" s="76">
        <v>15</v>
      </c>
      <c r="H203" s="77">
        <v>45627</v>
      </c>
      <c r="I203" s="76">
        <v>19</v>
      </c>
      <c r="J203" s="76">
        <v>19</v>
      </c>
      <c r="K203" s="22">
        <v>3500</v>
      </c>
      <c r="L203" s="22">
        <v>1782.33</v>
      </c>
      <c r="M203" s="22">
        <v>1399.9949999999999</v>
      </c>
      <c r="N203" s="22">
        <v>1400</v>
      </c>
    </row>
    <row r="204" spans="1:17" ht="64.5" customHeight="1" x14ac:dyDescent="0.25">
      <c r="A204" s="174" t="s">
        <v>91</v>
      </c>
      <c r="B204" s="174" t="s">
        <v>159</v>
      </c>
      <c r="C204" s="174" t="s">
        <v>85</v>
      </c>
      <c r="D204" s="173" t="s">
        <v>99</v>
      </c>
      <c r="E204" s="87" t="s">
        <v>103</v>
      </c>
      <c r="F204" s="87" t="s">
        <v>110</v>
      </c>
      <c r="G204" s="68">
        <f>G206</f>
        <v>15</v>
      </c>
      <c r="H204" s="86" t="s">
        <v>85</v>
      </c>
      <c r="I204" s="68">
        <f>I206</f>
        <v>4</v>
      </c>
      <c r="J204" s="68">
        <f>J206</f>
        <v>5</v>
      </c>
      <c r="K204" s="181" t="e">
        <f>K206+K233</f>
        <v>#REF!</v>
      </c>
      <c r="L204" s="181">
        <f>L206+L233</f>
        <v>333562.85999999993</v>
      </c>
      <c r="M204" s="181">
        <f>M206+M233</f>
        <v>273644.09999999998</v>
      </c>
      <c r="N204" s="181">
        <f>N206+N233</f>
        <v>261450</v>
      </c>
    </row>
    <row r="205" spans="1:17" ht="57.75" customHeight="1" x14ac:dyDescent="0.25">
      <c r="A205" s="174"/>
      <c r="B205" s="174"/>
      <c r="C205" s="174"/>
      <c r="D205" s="173"/>
      <c r="E205" s="87" t="s">
        <v>200</v>
      </c>
      <c r="F205" s="87" t="s">
        <v>175</v>
      </c>
      <c r="G205" s="68">
        <f>G233</f>
        <v>18</v>
      </c>
      <c r="H205" s="86" t="s">
        <v>85</v>
      </c>
      <c r="I205" s="68">
        <f>I233</f>
        <v>0</v>
      </c>
      <c r="J205" s="68">
        <f>J233</f>
        <v>0</v>
      </c>
      <c r="K205" s="197"/>
      <c r="L205" s="197"/>
      <c r="M205" s="197"/>
      <c r="N205" s="181"/>
      <c r="O205" s="29"/>
    </row>
    <row r="206" spans="1:17" ht="106.5" customHeight="1" x14ac:dyDescent="0.25">
      <c r="A206" s="86" t="s">
        <v>91</v>
      </c>
      <c r="B206" s="86" t="s">
        <v>159</v>
      </c>
      <c r="C206" s="86" t="s">
        <v>85</v>
      </c>
      <c r="D206" s="87" t="s">
        <v>197</v>
      </c>
      <c r="E206" s="87" t="s">
        <v>103</v>
      </c>
      <c r="F206" s="87" t="s">
        <v>110</v>
      </c>
      <c r="G206" s="149">
        <f>G207+G210+G211+G216+G217+G218+G220+G208+G209+G212+G213+G219+G224+G225+G226+G227+G228+G229+G231+G214+G215+G221+G222+G230+G232</f>
        <v>15</v>
      </c>
      <c r="H206" s="93" t="s">
        <v>85</v>
      </c>
      <c r="I206" s="149">
        <f>I207+I210+I211+I216+I217+I218+I220+I208+I209+I212+I213+I219+I224+I225+I226+I227+I228+I229+I214+I215+I221+I222+I230+I231+I232</f>
        <v>4</v>
      </c>
      <c r="J206" s="149">
        <f>J207+J210+J211+J216+J217+J218+J220+J208+J212+J209+J213+J219+J224+J225+J226+J227+J228+J229+J231+J214+J215+J221+J222+J223+J230+J232</f>
        <v>5</v>
      </c>
      <c r="K206" s="93" t="e">
        <f>K207+#REF!+#REF!+K210+K211+#REF!+#REF!+#REF!+K216+#REF!+K217+K218+#REF!+K220</f>
        <v>#REF!</v>
      </c>
      <c r="L206" s="93">
        <f>L207+L210+L211+L216+L217+L218+L220+L208+L209+L212+L223+L222+L221+L213+L219+L224+L225+L226+L227+L228+L229+L231+L214+L215+L230+L232</f>
        <v>304680.01899999991</v>
      </c>
      <c r="M206" s="93">
        <f>M207+M210+M211+M216+M217+M218+M220+M208+M209+M212+M223+M222+M221+M213+M219+M224+M225+M226+M227+M228+M229+M231+M214+M215+M230+M232</f>
        <v>273644.09999999998</v>
      </c>
      <c r="N206" s="93">
        <f>N207+N210+N211+N216+N217+N218+N220+N208+N209+N212+N223+N222+N221+N213+N219+N224+N225+N226+N227+N228+N229+N231+N214+N215+N230+N232</f>
        <v>261450</v>
      </c>
    </row>
    <row r="207" spans="1:17" ht="89.25" customHeight="1" x14ac:dyDescent="0.25">
      <c r="A207" s="79" t="s">
        <v>91</v>
      </c>
      <c r="B207" s="76">
        <v>85321</v>
      </c>
      <c r="C207" s="102" t="s">
        <v>134</v>
      </c>
      <c r="D207" s="76" t="s">
        <v>361</v>
      </c>
      <c r="E207" s="76" t="s">
        <v>103</v>
      </c>
      <c r="F207" s="76" t="s">
        <v>110</v>
      </c>
      <c r="G207" s="115">
        <v>1</v>
      </c>
      <c r="H207" s="26" t="s">
        <v>209</v>
      </c>
      <c r="I207" s="117">
        <v>0</v>
      </c>
      <c r="J207" s="117">
        <v>0</v>
      </c>
      <c r="K207" s="64"/>
      <c r="L207" s="57">
        <v>133605.44899999999</v>
      </c>
      <c r="M207" s="57">
        <v>0</v>
      </c>
      <c r="N207" s="57">
        <v>0</v>
      </c>
    </row>
    <row r="208" spans="1:17" ht="94.5" customHeight="1" x14ac:dyDescent="0.25">
      <c r="A208" s="79" t="s">
        <v>91</v>
      </c>
      <c r="B208" s="76">
        <v>85321</v>
      </c>
      <c r="C208" s="102" t="s">
        <v>134</v>
      </c>
      <c r="D208" s="76" t="s">
        <v>277</v>
      </c>
      <c r="E208" s="76" t="s">
        <v>103</v>
      </c>
      <c r="F208" s="76" t="s">
        <v>110</v>
      </c>
      <c r="G208" s="115">
        <v>1</v>
      </c>
      <c r="H208" s="26" t="s">
        <v>209</v>
      </c>
      <c r="I208" s="117">
        <v>0</v>
      </c>
      <c r="J208" s="117">
        <v>0</v>
      </c>
      <c r="K208" s="64"/>
      <c r="L208" s="57">
        <v>5286.5870000000004</v>
      </c>
      <c r="M208" s="57">
        <v>0</v>
      </c>
      <c r="N208" s="57">
        <v>0</v>
      </c>
    </row>
    <row r="209" spans="1:15" ht="83.25" customHeight="1" x14ac:dyDescent="0.25">
      <c r="A209" s="79" t="s">
        <v>91</v>
      </c>
      <c r="B209" s="76">
        <v>85321</v>
      </c>
      <c r="C209" s="102" t="s">
        <v>134</v>
      </c>
      <c r="D209" s="76" t="s">
        <v>278</v>
      </c>
      <c r="E209" s="76" t="s">
        <v>103</v>
      </c>
      <c r="F209" s="76" t="s">
        <v>110</v>
      </c>
      <c r="G209" s="115">
        <v>1</v>
      </c>
      <c r="H209" s="26" t="s">
        <v>275</v>
      </c>
      <c r="I209" s="117">
        <v>0</v>
      </c>
      <c r="J209" s="117">
        <v>0</v>
      </c>
      <c r="K209" s="64"/>
      <c r="L209" s="57">
        <v>81402.929999999993</v>
      </c>
      <c r="M209" s="57">
        <v>0</v>
      </c>
      <c r="N209" s="57">
        <v>0</v>
      </c>
    </row>
    <row r="210" spans="1:15" ht="84" customHeight="1" x14ac:dyDescent="0.25">
      <c r="A210" s="79" t="s">
        <v>91</v>
      </c>
      <c r="B210" s="79" t="s">
        <v>159</v>
      </c>
      <c r="C210" s="102" t="s">
        <v>134</v>
      </c>
      <c r="D210" s="79" t="s">
        <v>250</v>
      </c>
      <c r="E210" s="102" t="s">
        <v>103</v>
      </c>
      <c r="F210" s="102" t="s">
        <v>110</v>
      </c>
      <c r="G210" s="103">
        <v>1</v>
      </c>
      <c r="H210" s="77">
        <v>45505</v>
      </c>
      <c r="I210" s="115">
        <v>0</v>
      </c>
      <c r="J210" s="78">
        <v>0</v>
      </c>
      <c r="K210" s="57">
        <v>241.58</v>
      </c>
      <c r="L210" s="57">
        <v>8347.9230000000007</v>
      </c>
      <c r="M210" s="57">
        <v>0</v>
      </c>
      <c r="N210" s="57">
        <v>0</v>
      </c>
      <c r="O210" s="29"/>
    </row>
    <row r="211" spans="1:15" ht="72" customHeight="1" x14ac:dyDescent="0.25">
      <c r="A211" s="79" t="s">
        <v>91</v>
      </c>
      <c r="B211" s="76">
        <v>85321</v>
      </c>
      <c r="C211" s="102" t="s">
        <v>134</v>
      </c>
      <c r="D211" s="79" t="s">
        <v>388</v>
      </c>
      <c r="E211" s="76" t="s">
        <v>103</v>
      </c>
      <c r="F211" s="76" t="s">
        <v>110</v>
      </c>
      <c r="G211" s="103">
        <v>0</v>
      </c>
      <c r="H211" s="79" t="s">
        <v>85</v>
      </c>
      <c r="I211" s="115">
        <v>0</v>
      </c>
      <c r="J211" s="78">
        <v>1</v>
      </c>
      <c r="K211" s="57">
        <v>0</v>
      </c>
      <c r="L211" s="57">
        <v>5992.8180000000002</v>
      </c>
      <c r="M211" s="57">
        <v>51181.5</v>
      </c>
      <c r="N211" s="57">
        <v>80000</v>
      </c>
      <c r="O211" s="59"/>
    </row>
    <row r="212" spans="1:15" ht="69.75" customHeight="1" x14ac:dyDescent="0.25">
      <c r="A212" s="79" t="s">
        <v>91</v>
      </c>
      <c r="B212" s="76">
        <v>85321</v>
      </c>
      <c r="C212" s="102" t="s">
        <v>134</v>
      </c>
      <c r="D212" s="79" t="s">
        <v>314</v>
      </c>
      <c r="E212" s="76" t="s">
        <v>103</v>
      </c>
      <c r="F212" s="76" t="s">
        <v>110</v>
      </c>
      <c r="G212" s="103">
        <v>1</v>
      </c>
      <c r="H212" s="79" t="s">
        <v>209</v>
      </c>
      <c r="I212" s="115">
        <v>0</v>
      </c>
      <c r="J212" s="78">
        <v>0</v>
      </c>
      <c r="K212" s="57"/>
      <c r="L212" s="57">
        <v>3792.9690000000001</v>
      </c>
      <c r="M212" s="57">
        <v>0</v>
      </c>
      <c r="N212" s="57">
        <v>0</v>
      </c>
      <c r="O212" s="59"/>
    </row>
    <row r="213" spans="1:15" ht="109.5" customHeight="1" x14ac:dyDescent="0.25">
      <c r="A213" s="79" t="s">
        <v>91</v>
      </c>
      <c r="B213" s="76">
        <v>85321</v>
      </c>
      <c r="C213" s="102" t="s">
        <v>134</v>
      </c>
      <c r="D213" s="79" t="s">
        <v>472</v>
      </c>
      <c r="E213" s="76" t="s">
        <v>103</v>
      </c>
      <c r="F213" s="76" t="s">
        <v>110</v>
      </c>
      <c r="G213" s="103">
        <v>2</v>
      </c>
      <c r="H213" s="79" t="s">
        <v>209</v>
      </c>
      <c r="I213" s="115">
        <v>0</v>
      </c>
      <c r="J213" s="78">
        <v>0</v>
      </c>
      <c r="K213" s="57"/>
      <c r="L213" s="57">
        <v>14425.093999999999</v>
      </c>
      <c r="M213" s="57">
        <v>0</v>
      </c>
      <c r="N213" s="57">
        <v>0</v>
      </c>
      <c r="O213" s="59"/>
    </row>
    <row r="214" spans="1:15" ht="63.75" customHeight="1" x14ac:dyDescent="0.25">
      <c r="A214" s="79" t="s">
        <v>91</v>
      </c>
      <c r="B214" s="76">
        <v>85321</v>
      </c>
      <c r="C214" s="102" t="s">
        <v>134</v>
      </c>
      <c r="D214" s="79" t="s">
        <v>471</v>
      </c>
      <c r="E214" s="76" t="s">
        <v>103</v>
      </c>
      <c r="F214" s="76" t="s">
        <v>110</v>
      </c>
      <c r="G214" s="103">
        <v>1</v>
      </c>
      <c r="H214" s="79" t="s">
        <v>209</v>
      </c>
      <c r="I214" s="115">
        <v>0</v>
      </c>
      <c r="J214" s="78">
        <v>0</v>
      </c>
      <c r="K214" s="57"/>
      <c r="L214" s="57">
        <v>410</v>
      </c>
      <c r="M214" s="57">
        <v>0</v>
      </c>
      <c r="N214" s="57">
        <v>0</v>
      </c>
    </row>
    <row r="215" spans="1:15" ht="81.75" customHeight="1" x14ac:dyDescent="0.25">
      <c r="A215" s="79" t="s">
        <v>91</v>
      </c>
      <c r="B215" s="76">
        <v>85321</v>
      </c>
      <c r="C215" s="102" t="s">
        <v>134</v>
      </c>
      <c r="D215" s="79" t="s">
        <v>511</v>
      </c>
      <c r="E215" s="76" t="s">
        <v>103</v>
      </c>
      <c r="F215" s="76" t="s">
        <v>467</v>
      </c>
      <c r="G215" s="103">
        <v>1</v>
      </c>
      <c r="H215" s="79" t="s">
        <v>209</v>
      </c>
      <c r="I215" s="115">
        <v>0</v>
      </c>
      <c r="J215" s="78">
        <v>0</v>
      </c>
      <c r="K215" s="57"/>
      <c r="L215" s="57">
        <v>902.16399999999999</v>
      </c>
      <c r="M215" s="57">
        <v>0</v>
      </c>
      <c r="N215" s="57">
        <v>0</v>
      </c>
    </row>
    <row r="216" spans="1:15" ht="63.75" customHeight="1" x14ac:dyDescent="0.25">
      <c r="A216" s="79" t="s">
        <v>91</v>
      </c>
      <c r="B216" s="76">
        <v>85321</v>
      </c>
      <c r="C216" s="102" t="s">
        <v>134</v>
      </c>
      <c r="D216" s="79" t="s">
        <v>391</v>
      </c>
      <c r="E216" s="76" t="s">
        <v>103</v>
      </c>
      <c r="F216" s="76" t="s">
        <v>110</v>
      </c>
      <c r="G216" s="103">
        <v>1</v>
      </c>
      <c r="H216" s="79" t="s">
        <v>209</v>
      </c>
      <c r="I216" s="115">
        <v>0</v>
      </c>
      <c r="J216" s="78">
        <v>0</v>
      </c>
      <c r="K216" s="57"/>
      <c r="L216" s="57">
        <v>21143.085999999999</v>
      </c>
      <c r="M216" s="57">
        <v>0</v>
      </c>
      <c r="N216" s="57">
        <v>0</v>
      </c>
      <c r="O216" s="29"/>
    </row>
    <row r="217" spans="1:15" ht="66" customHeight="1" x14ac:dyDescent="0.25">
      <c r="A217" s="102" t="s">
        <v>91</v>
      </c>
      <c r="B217" s="103">
        <v>85321</v>
      </c>
      <c r="C217" s="102" t="s">
        <v>134</v>
      </c>
      <c r="D217" s="79" t="s">
        <v>251</v>
      </c>
      <c r="E217" s="76" t="s">
        <v>103</v>
      </c>
      <c r="F217" s="76" t="s">
        <v>110</v>
      </c>
      <c r="G217" s="103">
        <v>1</v>
      </c>
      <c r="H217" s="77">
        <v>45627</v>
      </c>
      <c r="I217" s="115">
        <v>0</v>
      </c>
      <c r="J217" s="78">
        <v>0</v>
      </c>
      <c r="K217" s="57">
        <v>100</v>
      </c>
      <c r="L217" s="57">
        <v>8292.8700000000008</v>
      </c>
      <c r="M217" s="57">
        <v>0</v>
      </c>
      <c r="N217" s="57">
        <v>0</v>
      </c>
    </row>
    <row r="218" spans="1:15" ht="85.5" customHeight="1" x14ac:dyDescent="0.25">
      <c r="A218" s="79" t="s">
        <v>91</v>
      </c>
      <c r="B218" s="76">
        <v>85321</v>
      </c>
      <c r="C218" s="102" t="s">
        <v>134</v>
      </c>
      <c r="D218" s="79" t="s">
        <v>203</v>
      </c>
      <c r="E218" s="76" t="s">
        <v>103</v>
      </c>
      <c r="F218" s="76" t="s">
        <v>110</v>
      </c>
      <c r="G218" s="103">
        <v>1</v>
      </c>
      <c r="H218" s="79" t="s">
        <v>362</v>
      </c>
      <c r="I218" s="115">
        <v>0</v>
      </c>
      <c r="J218" s="78">
        <v>0</v>
      </c>
      <c r="K218" s="57">
        <v>0</v>
      </c>
      <c r="L218" s="57">
        <v>4441.8010000000004</v>
      </c>
      <c r="M218" s="57">
        <v>0</v>
      </c>
      <c r="N218" s="57">
        <v>0</v>
      </c>
    </row>
    <row r="219" spans="1:15" ht="78.75" customHeight="1" x14ac:dyDescent="0.25">
      <c r="A219" s="79" t="s">
        <v>91</v>
      </c>
      <c r="B219" s="76">
        <v>85321</v>
      </c>
      <c r="C219" s="102" t="s">
        <v>134</v>
      </c>
      <c r="D219" s="79" t="s">
        <v>390</v>
      </c>
      <c r="E219" s="76" t="s">
        <v>103</v>
      </c>
      <c r="F219" s="76" t="s">
        <v>110</v>
      </c>
      <c r="G219" s="103">
        <v>1</v>
      </c>
      <c r="H219" s="79" t="s">
        <v>209</v>
      </c>
      <c r="I219" s="115">
        <v>0</v>
      </c>
      <c r="J219" s="78">
        <v>0</v>
      </c>
      <c r="K219" s="57"/>
      <c r="L219" s="57">
        <v>6325.0290000000005</v>
      </c>
      <c r="M219" s="57">
        <v>0</v>
      </c>
      <c r="N219" s="57">
        <v>0</v>
      </c>
    </row>
    <row r="220" spans="1:15" ht="138.75" customHeight="1" x14ac:dyDescent="0.25">
      <c r="A220" s="79" t="s">
        <v>91</v>
      </c>
      <c r="B220" s="76">
        <v>85321</v>
      </c>
      <c r="C220" s="102" t="s">
        <v>134</v>
      </c>
      <c r="D220" s="79" t="s">
        <v>470</v>
      </c>
      <c r="E220" s="76" t="s">
        <v>103</v>
      </c>
      <c r="F220" s="76" t="s">
        <v>110</v>
      </c>
      <c r="G220" s="103">
        <v>1</v>
      </c>
      <c r="H220" s="79" t="s">
        <v>209</v>
      </c>
      <c r="I220" s="115">
        <v>0</v>
      </c>
      <c r="J220" s="78">
        <v>0</v>
      </c>
      <c r="K220" s="57">
        <v>0</v>
      </c>
      <c r="L220" s="57">
        <v>6868.27</v>
      </c>
      <c r="M220" s="57">
        <v>0</v>
      </c>
      <c r="N220" s="57">
        <v>0</v>
      </c>
    </row>
    <row r="221" spans="1:15" ht="128.25" customHeight="1" x14ac:dyDescent="0.25">
      <c r="A221" s="79" t="s">
        <v>91</v>
      </c>
      <c r="B221" s="76">
        <v>85321</v>
      </c>
      <c r="C221" s="102" t="s">
        <v>134</v>
      </c>
      <c r="D221" s="79" t="s">
        <v>364</v>
      </c>
      <c r="E221" s="76" t="s">
        <v>103</v>
      </c>
      <c r="F221" s="76" t="s">
        <v>110</v>
      </c>
      <c r="G221" s="103">
        <v>0</v>
      </c>
      <c r="H221" s="79" t="s">
        <v>209</v>
      </c>
      <c r="I221" s="115">
        <v>0</v>
      </c>
      <c r="J221" s="78">
        <v>0</v>
      </c>
      <c r="K221" s="57"/>
      <c r="L221" s="57">
        <v>1734.8330000000001</v>
      </c>
      <c r="M221" s="57">
        <v>0</v>
      </c>
      <c r="N221" s="57">
        <v>0</v>
      </c>
    </row>
    <row r="222" spans="1:15" ht="102.75" customHeight="1" x14ac:dyDescent="0.25">
      <c r="A222" s="79" t="s">
        <v>91</v>
      </c>
      <c r="B222" s="76">
        <v>85321</v>
      </c>
      <c r="C222" s="102" t="s">
        <v>134</v>
      </c>
      <c r="D222" s="79" t="s">
        <v>392</v>
      </c>
      <c r="E222" s="76" t="s">
        <v>103</v>
      </c>
      <c r="F222" s="76" t="s">
        <v>110</v>
      </c>
      <c r="G222" s="103">
        <v>0</v>
      </c>
      <c r="H222" s="79" t="s">
        <v>340</v>
      </c>
      <c r="I222" s="115">
        <v>0</v>
      </c>
      <c r="J222" s="78">
        <v>0</v>
      </c>
      <c r="K222" s="57"/>
      <c r="L222" s="57">
        <v>454.69499999999999</v>
      </c>
      <c r="M222" s="57">
        <v>0</v>
      </c>
      <c r="N222" s="57">
        <v>0</v>
      </c>
    </row>
    <row r="223" spans="1:15" ht="124.5" customHeight="1" x14ac:dyDescent="0.25">
      <c r="A223" s="79" t="s">
        <v>91</v>
      </c>
      <c r="B223" s="76">
        <v>85321</v>
      </c>
      <c r="C223" s="102" t="s">
        <v>134</v>
      </c>
      <c r="D223" s="79" t="s">
        <v>363</v>
      </c>
      <c r="E223" s="76" t="s">
        <v>345</v>
      </c>
      <c r="F223" s="76" t="s">
        <v>110</v>
      </c>
      <c r="G223" s="103">
        <v>2</v>
      </c>
      <c r="H223" s="79" t="s">
        <v>209</v>
      </c>
      <c r="I223" s="115">
        <v>0</v>
      </c>
      <c r="J223" s="78">
        <v>0</v>
      </c>
      <c r="K223" s="57"/>
      <c r="L223" s="57">
        <v>487.99</v>
      </c>
      <c r="M223" s="57">
        <v>0</v>
      </c>
      <c r="N223" s="57">
        <v>0</v>
      </c>
    </row>
    <row r="224" spans="1:15" ht="75" customHeight="1" x14ac:dyDescent="0.25">
      <c r="A224" s="79" t="s">
        <v>91</v>
      </c>
      <c r="B224" s="76">
        <v>85321</v>
      </c>
      <c r="C224" s="102" t="s">
        <v>134</v>
      </c>
      <c r="D224" s="79" t="s">
        <v>512</v>
      </c>
      <c r="E224" s="76" t="s">
        <v>103</v>
      </c>
      <c r="F224" s="76" t="s">
        <v>110</v>
      </c>
      <c r="G224" s="103">
        <v>0</v>
      </c>
      <c r="H224" s="79" t="s">
        <v>85</v>
      </c>
      <c r="I224" s="115">
        <v>1</v>
      </c>
      <c r="J224" s="78">
        <v>0</v>
      </c>
      <c r="K224" s="57"/>
      <c r="L224" s="57">
        <v>0</v>
      </c>
      <c r="M224" s="57">
        <v>20000</v>
      </c>
      <c r="N224" s="57">
        <v>0</v>
      </c>
    </row>
    <row r="225" spans="1:15" ht="72.75" customHeight="1" x14ac:dyDescent="0.25">
      <c r="A225" s="79" t="s">
        <v>91</v>
      </c>
      <c r="B225" s="76">
        <v>85321</v>
      </c>
      <c r="C225" s="102" t="s">
        <v>134</v>
      </c>
      <c r="D225" s="79" t="s">
        <v>405</v>
      </c>
      <c r="E225" s="76" t="s">
        <v>103</v>
      </c>
      <c r="F225" s="76" t="s">
        <v>110</v>
      </c>
      <c r="G225" s="103">
        <v>0</v>
      </c>
      <c r="H225" s="79" t="s">
        <v>85</v>
      </c>
      <c r="I225" s="115">
        <v>1</v>
      </c>
      <c r="J225" s="78">
        <v>0</v>
      </c>
      <c r="K225" s="57"/>
      <c r="L225" s="57">
        <v>0</v>
      </c>
      <c r="M225" s="57">
        <v>38000</v>
      </c>
      <c r="N225" s="57">
        <v>0</v>
      </c>
    </row>
    <row r="226" spans="1:15" ht="75.75" customHeight="1" x14ac:dyDescent="0.25">
      <c r="A226" s="79" t="s">
        <v>91</v>
      </c>
      <c r="B226" s="76">
        <v>85321</v>
      </c>
      <c r="C226" s="102" t="s">
        <v>134</v>
      </c>
      <c r="D226" s="79" t="s">
        <v>513</v>
      </c>
      <c r="E226" s="76" t="s">
        <v>103</v>
      </c>
      <c r="F226" s="76" t="s">
        <v>110</v>
      </c>
      <c r="G226" s="103">
        <v>0</v>
      </c>
      <c r="H226" s="79" t="s">
        <v>85</v>
      </c>
      <c r="I226" s="115">
        <v>0</v>
      </c>
      <c r="J226" s="78">
        <v>1</v>
      </c>
      <c r="K226" s="57"/>
      <c r="L226" s="57">
        <v>0</v>
      </c>
      <c r="M226" s="57">
        <v>52000</v>
      </c>
      <c r="N226" s="57">
        <v>70000</v>
      </c>
    </row>
    <row r="227" spans="1:15" ht="87" customHeight="1" x14ac:dyDescent="0.25">
      <c r="A227" s="79" t="s">
        <v>91</v>
      </c>
      <c r="B227" s="76">
        <v>85321</v>
      </c>
      <c r="C227" s="102" t="s">
        <v>134</v>
      </c>
      <c r="D227" s="79" t="s">
        <v>379</v>
      </c>
      <c r="E227" s="76" t="s">
        <v>103</v>
      </c>
      <c r="F227" s="76" t="s">
        <v>110</v>
      </c>
      <c r="G227" s="103">
        <v>0</v>
      </c>
      <c r="H227" s="79" t="s">
        <v>85</v>
      </c>
      <c r="I227" s="115">
        <v>0</v>
      </c>
      <c r="J227" s="78">
        <v>1</v>
      </c>
      <c r="K227" s="57"/>
      <c r="L227" s="57">
        <v>0</v>
      </c>
      <c r="M227" s="57">
        <v>29851.82</v>
      </c>
      <c r="N227" s="57">
        <v>46450</v>
      </c>
      <c r="O227" s="29"/>
    </row>
    <row r="228" spans="1:15" ht="69.75" customHeight="1" x14ac:dyDescent="0.25">
      <c r="A228" s="79" t="s">
        <v>91</v>
      </c>
      <c r="B228" s="76">
        <v>85321</v>
      </c>
      <c r="C228" s="102" t="s">
        <v>134</v>
      </c>
      <c r="D228" s="79" t="s">
        <v>514</v>
      </c>
      <c r="E228" s="76" t="s">
        <v>103</v>
      </c>
      <c r="F228" s="76" t="s">
        <v>110</v>
      </c>
      <c r="G228" s="103">
        <v>0</v>
      </c>
      <c r="H228" s="79" t="s">
        <v>85</v>
      </c>
      <c r="I228" s="115">
        <v>1</v>
      </c>
      <c r="J228" s="78">
        <v>0</v>
      </c>
      <c r="K228" s="57"/>
      <c r="L228" s="57">
        <v>0</v>
      </c>
      <c r="M228" s="57">
        <v>22610.78</v>
      </c>
      <c r="N228" s="57">
        <v>0</v>
      </c>
    </row>
    <row r="229" spans="1:15" ht="89.25" customHeight="1" x14ac:dyDescent="0.25">
      <c r="A229" s="79" t="s">
        <v>91</v>
      </c>
      <c r="B229" s="76">
        <v>85321</v>
      </c>
      <c r="C229" s="102" t="s">
        <v>134</v>
      </c>
      <c r="D229" s="79" t="s">
        <v>468</v>
      </c>
      <c r="E229" s="76" t="s">
        <v>103</v>
      </c>
      <c r="F229" s="76" t="s">
        <v>110</v>
      </c>
      <c r="G229" s="103">
        <v>0</v>
      </c>
      <c r="H229" s="79" t="s">
        <v>85</v>
      </c>
      <c r="I229" s="115">
        <v>1</v>
      </c>
      <c r="J229" s="78">
        <v>0</v>
      </c>
      <c r="K229" s="57"/>
      <c r="L229" s="57">
        <v>0</v>
      </c>
      <c r="M229" s="57">
        <v>60000</v>
      </c>
      <c r="N229" s="57">
        <v>0</v>
      </c>
    </row>
    <row r="230" spans="1:15" ht="49.5" customHeight="1" x14ac:dyDescent="0.25">
      <c r="A230" s="79" t="s">
        <v>91</v>
      </c>
      <c r="B230" s="76">
        <v>85321</v>
      </c>
      <c r="C230" s="102" t="s">
        <v>134</v>
      </c>
      <c r="D230" s="79" t="s">
        <v>469</v>
      </c>
      <c r="E230" s="76" t="s">
        <v>103</v>
      </c>
      <c r="F230" s="76" t="s">
        <v>110</v>
      </c>
      <c r="G230" s="103">
        <v>0</v>
      </c>
      <c r="H230" s="79" t="s">
        <v>85</v>
      </c>
      <c r="I230" s="115">
        <v>0</v>
      </c>
      <c r="J230" s="78">
        <v>1</v>
      </c>
      <c r="K230" s="57"/>
      <c r="L230" s="57">
        <v>0</v>
      </c>
      <c r="M230" s="57">
        <v>0</v>
      </c>
      <c r="N230" s="57">
        <v>40000</v>
      </c>
    </row>
    <row r="231" spans="1:15" ht="53.25" customHeight="1" x14ac:dyDescent="0.25">
      <c r="A231" s="79" t="s">
        <v>91</v>
      </c>
      <c r="B231" s="76">
        <v>85321</v>
      </c>
      <c r="C231" s="102" t="s">
        <v>134</v>
      </c>
      <c r="D231" s="79" t="s">
        <v>380</v>
      </c>
      <c r="E231" s="76" t="s">
        <v>103</v>
      </c>
      <c r="F231" s="76" t="s">
        <v>110</v>
      </c>
      <c r="G231" s="103">
        <v>0</v>
      </c>
      <c r="H231" s="79" t="s">
        <v>85</v>
      </c>
      <c r="I231" s="115">
        <v>0</v>
      </c>
      <c r="J231" s="78">
        <v>1</v>
      </c>
      <c r="K231" s="57">
        <v>0</v>
      </c>
      <c r="L231" s="57">
        <v>0</v>
      </c>
      <c r="M231" s="57">
        <v>0</v>
      </c>
      <c r="N231" s="57">
        <v>25000</v>
      </c>
    </row>
    <row r="232" spans="1:15" ht="53.25" customHeight="1" x14ac:dyDescent="0.25">
      <c r="A232" s="79" t="s">
        <v>91</v>
      </c>
      <c r="B232" s="76">
        <v>85321</v>
      </c>
      <c r="C232" s="102" t="s">
        <v>134</v>
      </c>
      <c r="D232" s="79" t="s">
        <v>515</v>
      </c>
      <c r="E232" s="76" t="s">
        <v>103</v>
      </c>
      <c r="F232" s="76" t="s">
        <v>110</v>
      </c>
      <c r="G232" s="103">
        <v>1</v>
      </c>
      <c r="H232" s="79" t="s">
        <v>209</v>
      </c>
      <c r="I232" s="115">
        <v>0</v>
      </c>
      <c r="J232" s="78">
        <v>0</v>
      </c>
      <c r="K232" s="57"/>
      <c r="L232" s="57">
        <v>765.51099999999997</v>
      </c>
      <c r="M232" s="57">
        <v>0</v>
      </c>
      <c r="N232" s="57">
        <v>0</v>
      </c>
    </row>
    <row r="233" spans="1:15" ht="70.5" customHeight="1" x14ac:dyDescent="0.25">
      <c r="A233" s="89" t="s">
        <v>91</v>
      </c>
      <c r="B233" s="86" t="s">
        <v>159</v>
      </c>
      <c r="C233" s="89" t="s">
        <v>85</v>
      </c>
      <c r="D233" s="86" t="s">
        <v>157</v>
      </c>
      <c r="E233" s="87" t="s">
        <v>177</v>
      </c>
      <c r="F233" s="87" t="s">
        <v>110</v>
      </c>
      <c r="G233" s="68">
        <f>G234+G235+G237+G238+G239+G241+G242+G243+G244+G245+G236++G246+G248</f>
        <v>18</v>
      </c>
      <c r="H233" s="94" t="s">
        <v>85</v>
      </c>
      <c r="I233" s="68">
        <f>I234+I235+I237+I238+I239+I241+I242+I243+I244+I245+I236+I246+I247+I248</f>
        <v>0</v>
      </c>
      <c r="J233" s="68">
        <f>J234+J235+J237+J238+J239+J241+J242+J243+J244+J245+J236+J246+J247+J248</f>
        <v>0</v>
      </c>
      <c r="K233" s="93" t="e">
        <f>K240+#REF!+K241+#REF!+K242+#REF!+K243+#REF!+K245+#REF!+#REF!</f>
        <v>#REF!</v>
      </c>
      <c r="L233" s="93">
        <f>L240+L241+L242+L243+L245+L237+L238+L239+L244+L234+L235+L236+L246+L247+L248+L249</f>
        <v>28882.841000000004</v>
      </c>
      <c r="M233" s="93">
        <f>M234+M237+M238+M239+M240+M241+M242+M243+M244+M245+M235+M236+M246+M247+M248+M249</f>
        <v>0</v>
      </c>
      <c r="N233" s="93">
        <f>N234+N237+N238+N239+N240+N242+N243+N244+N241+N245+N235+N236+N246+N247+N248+N249</f>
        <v>0</v>
      </c>
      <c r="O233" s="29"/>
    </row>
    <row r="234" spans="1:15" ht="65.25" customHeight="1" x14ac:dyDescent="0.25">
      <c r="A234" s="79" t="s">
        <v>91</v>
      </c>
      <c r="B234" s="76">
        <v>85321</v>
      </c>
      <c r="C234" s="102" t="s">
        <v>134</v>
      </c>
      <c r="D234" s="79" t="s">
        <v>279</v>
      </c>
      <c r="E234" s="76" t="s">
        <v>177</v>
      </c>
      <c r="F234" s="76" t="s">
        <v>110</v>
      </c>
      <c r="G234" s="103">
        <v>1</v>
      </c>
      <c r="H234" s="79" t="s">
        <v>209</v>
      </c>
      <c r="I234" s="115">
        <v>0</v>
      </c>
      <c r="J234" s="78">
        <v>0</v>
      </c>
      <c r="K234" s="57">
        <v>0</v>
      </c>
      <c r="L234" s="57">
        <v>1300</v>
      </c>
      <c r="M234" s="57">
        <v>0</v>
      </c>
      <c r="N234" s="57">
        <v>0</v>
      </c>
      <c r="O234" s="29"/>
    </row>
    <row r="235" spans="1:15" ht="73.5" customHeight="1" x14ac:dyDescent="0.25">
      <c r="A235" s="79" t="s">
        <v>91</v>
      </c>
      <c r="B235" s="76">
        <v>85321</v>
      </c>
      <c r="C235" s="102" t="s">
        <v>134</v>
      </c>
      <c r="D235" s="79" t="s">
        <v>341</v>
      </c>
      <c r="E235" s="76" t="s">
        <v>177</v>
      </c>
      <c r="F235" s="76" t="s">
        <v>110</v>
      </c>
      <c r="G235" s="103">
        <v>1</v>
      </c>
      <c r="H235" s="79" t="s">
        <v>209</v>
      </c>
      <c r="I235" s="115">
        <v>0</v>
      </c>
      <c r="J235" s="78">
        <v>0</v>
      </c>
      <c r="K235" s="57"/>
      <c r="L235" s="57">
        <v>393.971</v>
      </c>
      <c r="M235" s="57">
        <v>0</v>
      </c>
      <c r="N235" s="57">
        <v>0</v>
      </c>
    </row>
    <row r="236" spans="1:15" ht="72.75" customHeight="1" x14ac:dyDescent="0.25">
      <c r="A236" s="79" t="s">
        <v>91</v>
      </c>
      <c r="B236" s="76">
        <v>85321</v>
      </c>
      <c r="C236" s="102" t="s">
        <v>134</v>
      </c>
      <c r="D236" s="79" t="s">
        <v>342</v>
      </c>
      <c r="E236" s="76" t="s">
        <v>177</v>
      </c>
      <c r="F236" s="76" t="s">
        <v>110</v>
      </c>
      <c r="G236" s="103">
        <v>1</v>
      </c>
      <c r="H236" s="79" t="s">
        <v>209</v>
      </c>
      <c r="I236" s="115">
        <v>0</v>
      </c>
      <c r="J236" s="78">
        <v>0</v>
      </c>
      <c r="K236" s="57"/>
      <c r="L236" s="57">
        <v>595</v>
      </c>
      <c r="M236" s="57">
        <v>0</v>
      </c>
      <c r="N236" s="57">
        <v>0</v>
      </c>
    </row>
    <row r="237" spans="1:15" ht="95.25" customHeight="1" x14ac:dyDescent="0.25">
      <c r="A237" s="79" t="s">
        <v>91</v>
      </c>
      <c r="B237" s="76">
        <v>85321</v>
      </c>
      <c r="C237" s="102" t="s">
        <v>134</v>
      </c>
      <c r="D237" s="79" t="s">
        <v>280</v>
      </c>
      <c r="E237" s="76" t="s">
        <v>177</v>
      </c>
      <c r="F237" s="76" t="s">
        <v>110</v>
      </c>
      <c r="G237" s="103">
        <v>1</v>
      </c>
      <c r="H237" s="79" t="s">
        <v>276</v>
      </c>
      <c r="I237" s="115">
        <v>0</v>
      </c>
      <c r="J237" s="78">
        <v>0</v>
      </c>
      <c r="K237" s="57">
        <v>0</v>
      </c>
      <c r="L237" s="57">
        <v>814</v>
      </c>
      <c r="M237" s="57">
        <v>0</v>
      </c>
      <c r="N237" s="57">
        <v>0</v>
      </c>
    </row>
    <row r="238" spans="1:15" ht="72.75" customHeight="1" x14ac:dyDescent="0.25">
      <c r="A238" s="79" t="s">
        <v>91</v>
      </c>
      <c r="B238" s="76">
        <v>85321</v>
      </c>
      <c r="C238" s="102" t="s">
        <v>134</v>
      </c>
      <c r="D238" s="79" t="s">
        <v>281</v>
      </c>
      <c r="E238" s="76" t="s">
        <v>177</v>
      </c>
      <c r="F238" s="76" t="s">
        <v>110</v>
      </c>
      <c r="G238" s="103">
        <v>1</v>
      </c>
      <c r="H238" s="79" t="s">
        <v>211</v>
      </c>
      <c r="I238" s="115">
        <v>0</v>
      </c>
      <c r="J238" s="78">
        <v>0</v>
      </c>
      <c r="K238" s="57">
        <v>0</v>
      </c>
      <c r="L238" s="57">
        <v>4199.9939999999997</v>
      </c>
      <c r="M238" s="57">
        <v>0</v>
      </c>
      <c r="N238" s="57">
        <v>0</v>
      </c>
    </row>
    <row r="239" spans="1:15" ht="78.75" customHeight="1" x14ac:dyDescent="0.25">
      <c r="A239" s="79" t="s">
        <v>91</v>
      </c>
      <c r="B239" s="76">
        <v>85321</v>
      </c>
      <c r="C239" s="102" t="s">
        <v>134</v>
      </c>
      <c r="D239" s="79" t="s">
        <v>282</v>
      </c>
      <c r="E239" s="76" t="s">
        <v>177</v>
      </c>
      <c r="F239" s="76" t="s">
        <v>110</v>
      </c>
      <c r="G239" s="103">
        <v>1</v>
      </c>
      <c r="H239" s="79" t="s">
        <v>276</v>
      </c>
      <c r="I239" s="115">
        <v>0</v>
      </c>
      <c r="J239" s="78">
        <v>0</v>
      </c>
      <c r="K239" s="57">
        <v>0</v>
      </c>
      <c r="L239" s="57">
        <v>460</v>
      </c>
      <c r="M239" s="57">
        <v>0</v>
      </c>
      <c r="N239" s="57">
        <v>0</v>
      </c>
    </row>
    <row r="240" spans="1:15" ht="171.75" customHeight="1" x14ac:dyDescent="0.25">
      <c r="A240" s="79" t="str">
        <f>[1]Отчет!A474</f>
        <v>06</v>
      </c>
      <c r="B240" s="79">
        <f>[1]Отчет!B474</f>
        <v>85321</v>
      </c>
      <c r="C240" s="102" t="str">
        <f>[1]Отчет!C474</f>
        <v>МКУ "КСЗ"</v>
      </c>
      <c r="D240" s="79" t="s">
        <v>343</v>
      </c>
      <c r="E240" s="79" t="s">
        <v>177</v>
      </c>
      <c r="F240" s="79" t="str">
        <f>[1]Отчет!F474</f>
        <v>единиц</v>
      </c>
      <c r="G240" s="103">
        <v>61</v>
      </c>
      <c r="H240" s="26" t="s">
        <v>209</v>
      </c>
      <c r="I240" s="115">
        <v>0</v>
      </c>
      <c r="J240" s="26" t="s">
        <v>199</v>
      </c>
      <c r="K240" s="57">
        <v>1713.65</v>
      </c>
      <c r="L240" s="57">
        <v>1752.1379999999999</v>
      </c>
      <c r="M240" s="57">
        <v>0</v>
      </c>
      <c r="N240" s="57">
        <v>0</v>
      </c>
    </row>
    <row r="241" spans="1:16" ht="129.75" customHeight="1" x14ac:dyDescent="0.25">
      <c r="A241" s="118" t="s">
        <v>91</v>
      </c>
      <c r="B241" s="79" t="s">
        <v>159</v>
      </c>
      <c r="C241" s="102" t="s">
        <v>134</v>
      </c>
      <c r="D241" s="79" t="s">
        <v>389</v>
      </c>
      <c r="E241" s="76" t="s">
        <v>177</v>
      </c>
      <c r="F241" s="76" t="s">
        <v>110</v>
      </c>
      <c r="G241" s="103">
        <v>6</v>
      </c>
      <c r="H241" s="77">
        <v>45627</v>
      </c>
      <c r="I241" s="115">
        <v>0</v>
      </c>
      <c r="J241" s="78">
        <v>0</v>
      </c>
      <c r="K241" s="57">
        <v>12431.83</v>
      </c>
      <c r="L241" s="57">
        <v>11175.865</v>
      </c>
      <c r="M241" s="57">
        <v>0</v>
      </c>
      <c r="N241" s="57">
        <v>0</v>
      </c>
    </row>
    <row r="242" spans="1:16" ht="133.5" customHeight="1" x14ac:dyDescent="0.25">
      <c r="A242" s="118" t="s">
        <v>91</v>
      </c>
      <c r="B242" s="79" t="s">
        <v>159</v>
      </c>
      <c r="C242" s="102" t="s">
        <v>134</v>
      </c>
      <c r="D242" s="79" t="s">
        <v>475</v>
      </c>
      <c r="E242" s="76" t="s">
        <v>177</v>
      </c>
      <c r="F242" s="76" t="s">
        <v>110</v>
      </c>
      <c r="G242" s="103">
        <v>1</v>
      </c>
      <c r="H242" s="77">
        <v>45627</v>
      </c>
      <c r="I242" s="115">
        <v>0</v>
      </c>
      <c r="J242" s="78">
        <v>0</v>
      </c>
      <c r="K242" s="22"/>
      <c r="L242" s="57">
        <v>1641.454</v>
      </c>
      <c r="M242" s="57">
        <v>0</v>
      </c>
      <c r="N242" s="57">
        <v>0</v>
      </c>
      <c r="O242" s="59"/>
    </row>
    <row r="243" spans="1:16" ht="147" customHeight="1" x14ac:dyDescent="0.25">
      <c r="A243" s="79" t="s">
        <v>91</v>
      </c>
      <c r="B243" s="79">
        <v>85321</v>
      </c>
      <c r="C243" s="102" t="s">
        <v>198</v>
      </c>
      <c r="D243" s="79" t="s">
        <v>393</v>
      </c>
      <c r="E243" s="76" t="s">
        <v>177</v>
      </c>
      <c r="F243" s="76" t="s">
        <v>110</v>
      </c>
      <c r="G243" s="103">
        <v>1</v>
      </c>
      <c r="H243" s="77">
        <v>45627</v>
      </c>
      <c r="I243" s="115">
        <v>0</v>
      </c>
      <c r="J243" s="78">
        <v>0</v>
      </c>
      <c r="K243" s="22">
        <v>0</v>
      </c>
      <c r="L243" s="57">
        <v>1980</v>
      </c>
      <c r="M243" s="57">
        <v>0</v>
      </c>
      <c r="N243" s="57">
        <v>0</v>
      </c>
    </row>
    <row r="244" spans="1:16" ht="90.75" customHeight="1" x14ac:dyDescent="0.25">
      <c r="A244" s="79" t="s">
        <v>91</v>
      </c>
      <c r="B244" s="79">
        <v>85321</v>
      </c>
      <c r="C244" s="102" t="s">
        <v>198</v>
      </c>
      <c r="D244" s="79" t="s">
        <v>283</v>
      </c>
      <c r="E244" s="76" t="s">
        <v>177</v>
      </c>
      <c r="F244" s="76" t="s">
        <v>110</v>
      </c>
      <c r="G244" s="103">
        <v>1</v>
      </c>
      <c r="H244" s="77">
        <v>45413</v>
      </c>
      <c r="I244" s="115">
        <v>0</v>
      </c>
      <c r="J244" s="78">
        <v>0</v>
      </c>
      <c r="K244" s="22">
        <v>0</v>
      </c>
      <c r="L244" s="57">
        <v>385</v>
      </c>
      <c r="M244" s="57">
        <v>0</v>
      </c>
      <c r="N244" s="57">
        <v>0</v>
      </c>
    </row>
    <row r="245" spans="1:16" ht="90.75" customHeight="1" x14ac:dyDescent="0.25">
      <c r="A245" s="79" t="s">
        <v>91</v>
      </c>
      <c r="B245" s="79">
        <v>85321</v>
      </c>
      <c r="C245" s="102" t="s">
        <v>198</v>
      </c>
      <c r="D245" s="79" t="s">
        <v>207</v>
      </c>
      <c r="E245" s="102" t="s">
        <v>177</v>
      </c>
      <c r="F245" s="102" t="s">
        <v>110</v>
      </c>
      <c r="G245" s="103">
        <v>1</v>
      </c>
      <c r="H245" s="77">
        <v>45597</v>
      </c>
      <c r="I245" s="115">
        <v>0</v>
      </c>
      <c r="J245" s="78">
        <v>0</v>
      </c>
      <c r="K245" s="57">
        <v>0</v>
      </c>
      <c r="L245" s="57">
        <v>3998</v>
      </c>
      <c r="M245" s="57">
        <v>0</v>
      </c>
      <c r="N245" s="57">
        <v>0</v>
      </c>
    </row>
    <row r="246" spans="1:16" ht="90.75" customHeight="1" x14ac:dyDescent="0.25">
      <c r="A246" s="79" t="s">
        <v>91</v>
      </c>
      <c r="B246" s="79" t="s">
        <v>159</v>
      </c>
      <c r="C246" s="102" t="s">
        <v>134</v>
      </c>
      <c r="D246" s="79" t="s">
        <v>473</v>
      </c>
      <c r="E246" s="102" t="s">
        <v>177</v>
      </c>
      <c r="F246" s="102" t="s">
        <v>110</v>
      </c>
      <c r="G246" s="103">
        <v>1</v>
      </c>
      <c r="H246" s="77">
        <v>45536</v>
      </c>
      <c r="I246" s="115">
        <v>0</v>
      </c>
      <c r="J246" s="78">
        <v>0</v>
      </c>
      <c r="K246" s="57"/>
      <c r="L246" s="57">
        <v>120.375</v>
      </c>
      <c r="M246" s="57">
        <v>0</v>
      </c>
      <c r="N246" s="57">
        <v>0</v>
      </c>
    </row>
    <row r="247" spans="1:16" ht="90.75" customHeight="1" x14ac:dyDescent="0.25">
      <c r="A247" s="79" t="s">
        <v>91</v>
      </c>
      <c r="B247" s="79" t="s">
        <v>159</v>
      </c>
      <c r="C247" s="102" t="s">
        <v>134</v>
      </c>
      <c r="D247" s="79" t="s">
        <v>476</v>
      </c>
      <c r="E247" s="102" t="s">
        <v>177</v>
      </c>
      <c r="F247" s="102" t="s">
        <v>110</v>
      </c>
      <c r="G247" s="103">
        <v>1</v>
      </c>
      <c r="H247" s="77">
        <v>45627</v>
      </c>
      <c r="I247" s="115">
        <v>0</v>
      </c>
      <c r="J247" s="78">
        <v>0</v>
      </c>
      <c r="K247" s="57"/>
      <c r="L247" s="57">
        <v>10.564</v>
      </c>
      <c r="M247" s="57">
        <v>0</v>
      </c>
      <c r="N247" s="57">
        <v>0</v>
      </c>
    </row>
    <row r="248" spans="1:16" ht="90.75" customHeight="1" x14ac:dyDescent="0.25">
      <c r="A248" s="79" t="s">
        <v>91</v>
      </c>
      <c r="B248" s="79" t="s">
        <v>159</v>
      </c>
      <c r="C248" s="102" t="s">
        <v>134</v>
      </c>
      <c r="D248" s="79" t="s">
        <v>474</v>
      </c>
      <c r="E248" s="102" t="s">
        <v>177</v>
      </c>
      <c r="F248" s="102" t="s">
        <v>110</v>
      </c>
      <c r="G248" s="103">
        <v>1</v>
      </c>
      <c r="H248" s="77">
        <v>45536</v>
      </c>
      <c r="I248" s="115">
        <v>0</v>
      </c>
      <c r="J248" s="78">
        <v>0</v>
      </c>
      <c r="K248" s="57"/>
      <c r="L248" s="57">
        <v>14.9</v>
      </c>
      <c r="M248" s="57">
        <v>0</v>
      </c>
      <c r="N248" s="57">
        <v>0</v>
      </c>
    </row>
    <row r="249" spans="1:16" ht="78.75" customHeight="1" x14ac:dyDescent="0.25">
      <c r="A249" s="79" t="s">
        <v>91</v>
      </c>
      <c r="B249" s="79" t="s">
        <v>159</v>
      </c>
      <c r="C249" s="102" t="s">
        <v>134</v>
      </c>
      <c r="D249" s="79" t="s">
        <v>477</v>
      </c>
      <c r="E249" s="102" t="s">
        <v>181</v>
      </c>
      <c r="F249" s="102" t="s">
        <v>110</v>
      </c>
      <c r="G249" s="103">
        <v>0</v>
      </c>
      <c r="H249" s="77" t="s">
        <v>85</v>
      </c>
      <c r="I249" s="115">
        <v>3</v>
      </c>
      <c r="J249" s="78">
        <v>0</v>
      </c>
      <c r="K249" s="57"/>
      <c r="L249" s="57">
        <v>41.58</v>
      </c>
      <c r="M249" s="57">
        <v>0</v>
      </c>
      <c r="N249" s="57">
        <v>0</v>
      </c>
      <c r="O249" s="29"/>
    </row>
    <row r="250" spans="1:16" ht="142.5" customHeight="1" x14ac:dyDescent="0.25">
      <c r="A250" s="86" t="s">
        <v>91</v>
      </c>
      <c r="B250" s="86" t="s">
        <v>202</v>
      </c>
      <c r="C250" s="89" t="s">
        <v>85</v>
      </c>
      <c r="D250" s="86" t="s">
        <v>201</v>
      </c>
      <c r="E250" s="87" t="s">
        <v>103</v>
      </c>
      <c r="F250" s="89" t="s">
        <v>110</v>
      </c>
      <c r="G250" s="68">
        <f>G251</f>
        <v>0</v>
      </c>
      <c r="H250" s="69" t="s">
        <v>85</v>
      </c>
      <c r="I250" s="91">
        <f>I251</f>
        <v>1</v>
      </c>
      <c r="J250" s="92">
        <f>J251</f>
        <v>0</v>
      </c>
      <c r="K250" s="93">
        <f>K251</f>
        <v>82872.149999999994</v>
      </c>
      <c r="L250" s="93">
        <f t="shared" ref="L250:M250" si="5">L251</f>
        <v>100000</v>
      </c>
      <c r="M250" s="93">
        <f t="shared" si="5"/>
        <v>47636.373</v>
      </c>
      <c r="N250" s="93">
        <f>N251</f>
        <v>0</v>
      </c>
      <c r="O250" s="29"/>
      <c r="P250" s="29"/>
    </row>
    <row r="251" spans="1:16" ht="63" customHeight="1" x14ac:dyDescent="0.25">
      <c r="A251" s="79" t="s">
        <v>91</v>
      </c>
      <c r="B251" s="79" t="s">
        <v>202</v>
      </c>
      <c r="C251" s="102" t="s">
        <v>139</v>
      </c>
      <c r="D251" s="79" t="s">
        <v>205</v>
      </c>
      <c r="E251" s="76" t="s">
        <v>103</v>
      </c>
      <c r="F251" s="102" t="s">
        <v>110</v>
      </c>
      <c r="G251" s="103">
        <v>0</v>
      </c>
      <c r="H251" s="77" t="s">
        <v>85</v>
      </c>
      <c r="I251" s="115">
        <v>1</v>
      </c>
      <c r="J251" s="78">
        <v>0</v>
      </c>
      <c r="K251" s="22">
        <v>82872.149999999994</v>
      </c>
      <c r="L251" s="22">
        <v>100000</v>
      </c>
      <c r="M251" s="22">
        <v>47636.373</v>
      </c>
      <c r="N251" s="22">
        <v>0</v>
      </c>
    </row>
    <row r="252" spans="1:16" ht="55.5" customHeight="1" x14ac:dyDescent="0.25">
      <c r="A252" s="126" t="s">
        <v>92</v>
      </c>
      <c r="B252" s="125" t="s">
        <v>85</v>
      </c>
      <c r="C252" s="126" t="s">
        <v>85</v>
      </c>
      <c r="D252" s="126" t="s">
        <v>242</v>
      </c>
      <c r="E252" s="125" t="s">
        <v>105</v>
      </c>
      <c r="F252" s="125" t="s">
        <v>165</v>
      </c>
      <c r="G252" s="139">
        <f>G253</f>
        <v>1243.44</v>
      </c>
      <c r="H252" s="140" t="s">
        <v>85</v>
      </c>
      <c r="I252" s="139">
        <f t="shared" ref="I252:J252" si="6">I253</f>
        <v>1243.44</v>
      </c>
      <c r="J252" s="139">
        <f t="shared" si="6"/>
        <v>1243.44</v>
      </c>
      <c r="K252" s="141" t="e">
        <f t="shared" ref="K252:M252" si="7">K253+K256</f>
        <v>#REF!</v>
      </c>
      <c r="L252" s="141">
        <f t="shared" si="7"/>
        <v>40689.721000000005</v>
      </c>
      <c r="M252" s="141">
        <f t="shared" si="7"/>
        <v>98159.999000000011</v>
      </c>
      <c r="N252" s="141">
        <f>N253+N256</f>
        <v>64159.998999999996</v>
      </c>
    </row>
    <row r="253" spans="1:16" ht="77.25" customHeight="1" x14ac:dyDescent="0.25">
      <c r="A253" s="86" t="s">
        <v>92</v>
      </c>
      <c r="B253" s="87">
        <v>85611</v>
      </c>
      <c r="C253" s="86" t="s">
        <v>85</v>
      </c>
      <c r="D253" s="86" t="s">
        <v>164</v>
      </c>
      <c r="E253" s="87" t="s">
        <v>105</v>
      </c>
      <c r="F253" s="87" t="str">
        <f>F254</f>
        <v>тыс.кв.м</v>
      </c>
      <c r="G253" s="89">
        <f>G254</f>
        <v>1243.44</v>
      </c>
      <c r="H253" s="94" t="s">
        <v>85</v>
      </c>
      <c r="I253" s="89">
        <f>I254</f>
        <v>1243.44</v>
      </c>
      <c r="J253" s="89">
        <f t="shared" ref="J253:K253" si="8">J254</f>
        <v>1243.44</v>
      </c>
      <c r="K253" s="93">
        <f t="shared" si="8"/>
        <v>27160</v>
      </c>
      <c r="L253" s="93">
        <f>L254+L255</f>
        <v>28890.303</v>
      </c>
      <c r="M253" s="93">
        <f>M254+M255</f>
        <v>30017.915000000001</v>
      </c>
      <c r="N253" s="93">
        <f>N254+N255</f>
        <v>24302.083999999999</v>
      </c>
    </row>
    <row r="254" spans="1:16" ht="82.5" customHeight="1" x14ac:dyDescent="0.25">
      <c r="A254" s="79" t="s">
        <v>92</v>
      </c>
      <c r="B254" s="76">
        <v>85611</v>
      </c>
      <c r="C254" s="79" t="s">
        <v>134</v>
      </c>
      <c r="D254" s="79" t="s">
        <v>284</v>
      </c>
      <c r="E254" s="76" t="s">
        <v>105</v>
      </c>
      <c r="F254" s="76" t="s">
        <v>165</v>
      </c>
      <c r="G254" s="102">
        <v>1243.44</v>
      </c>
      <c r="H254" s="77">
        <v>45627</v>
      </c>
      <c r="I254" s="102">
        <v>1243.44</v>
      </c>
      <c r="J254" s="102">
        <v>1243.44</v>
      </c>
      <c r="K254" s="22">
        <v>27160</v>
      </c>
      <c r="L254" s="22">
        <v>28820.303</v>
      </c>
      <c r="M254" s="22">
        <v>30017.915000000001</v>
      </c>
      <c r="N254" s="22">
        <v>24302.083999999999</v>
      </c>
    </row>
    <row r="255" spans="1:16" ht="90.75" customHeight="1" x14ac:dyDescent="0.25">
      <c r="A255" s="79" t="s">
        <v>92</v>
      </c>
      <c r="B255" s="76">
        <v>85611</v>
      </c>
      <c r="C255" s="79" t="s">
        <v>134</v>
      </c>
      <c r="D255" s="79" t="s">
        <v>285</v>
      </c>
      <c r="E255" s="76" t="s">
        <v>181</v>
      </c>
      <c r="F255" s="76" t="s">
        <v>110</v>
      </c>
      <c r="G255" s="103">
        <v>1</v>
      </c>
      <c r="H255" s="77">
        <v>45352</v>
      </c>
      <c r="I255" s="102">
        <v>0</v>
      </c>
      <c r="J255" s="102">
        <v>0</v>
      </c>
      <c r="K255" s="22">
        <v>27160</v>
      </c>
      <c r="L255" s="22">
        <v>70</v>
      </c>
      <c r="M255" s="22">
        <v>0</v>
      </c>
      <c r="N255" s="22">
        <v>0</v>
      </c>
      <c r="O255" s="29"/>
    </row>
    <row r="256" spans="1:16" ht="63.75" customHeight="1" x14ac:dyDescent="0.25">
      <c r="A256" s="86" t="s">
        <v>92</v>
      </c>
      <c r="B256" s="87">
        <v>85621</v>
      </c>
      <c r="C256" s="86" t="s">
        <v>85</v>
      </c>
      <c r="D256" s="86" t="s">
        <v>243</v>
      </c>
      <c r="E256" s="87" t="str">
        <f>E257</f>
        <v>Площадь мест захоронения</v>
      </c>
      <c r="F256" s="87" t="str">
        <f>F257</f>
        <v>тыс. кв.м.</v>
      </c>
      <c r="G256" s="68">
        <f>G257</f>
        <v>0</v>
      </c>
      <c r="H256" s="94" t="s">
        <v>85</v>
      </c>
      <c r="I256" s="74">
        <f>I257</f>
        <v>70</v>
      </c>
      <c r="J256" s="74">
        <f>J257</f>
        <v>30</v>
      </c>
      <c r="K256" s="88" t="e">
        <f>#REF!+K263</f>
        <v>#REF!</v>
      </c>
      <c r="L256" s="88">
        <f>L263+L258+L259+L260+L261+L262+L257</f>
        <v>11799.418000000001</v>
      </c>
      <c r="M256" s="88">
        <f>M263+M258+M259+M260+M261+M262+M257</f>
        <v>68142.084000000003</v>
      </c>
      <c r="N256" s="88">
        <f>N263+N258+N259+N260+N261+N262+N257</f>
        <v>39857.915000000001</v>
      </c>
    </row>
    <row r="257" spans="1:16" ht="75" customHeight="1" x14ac:dyDescent="0.25">
      <c r="A257" s="79" t="s">
        <v>92</v>
      </c>
      <c r="B257" s="76">
        <v>85621</v>
      </c>
      <c r="C257" s="79" t="s">
        <v>134</v>
      </c>
      <c r="D257" s="76" t="s">
        <v>318</v>
      </c>
      <c r="E257" s="76" t="s">
        <v>319</v>
      </c>
      <c r="F257" s="76" t="s">
        <v>320</v>
      </c>
      <c r="G257" s="103">
        <v>0</v>
      </c>
      <c r="H257" s="77" t="s">
        <v>85</v>
      </c>
      <c r="I257" s="103">
        <v>70</v>
      </c>
      <c r="J257" s="119">
        <v>30</v>
      </c>
      <c r="K257" s="57"/>
      <c r="L257" s="57">
        <v>0</v>
      </c>
      <c r="M257" s="57">
        <v>68142.084000000003</v>
      </c>
      <c r="N257" s="57">
        <v>39857.915000000001</v>
      </c>
    </row>
    <row r="258" spans="1:16" ht="75" customHeight="1" x14ac:dyDescent="0.25">
      <c r="A258" s="79" t="s">
        <v>92</v>
      </c>
      <c r="B258" s="76">
        <v>85621</v>
      </c>
      <c r="C258" s="79" t="s">
        <v>134</v>
      </c>
      <c r="D258" s="76" t="s">
        <v>287</v>
      </c>
      <c r="E258" s="76" t="s">
        <v>181</v>
      </c>
      <c r="F258" s="76" t="s">
        <v>110</v>
      </c>
      <c r="G258" s="103">
        <v>1</v>
      </c>
      <c r="H258" s="77">
        <v>45627</v>
      </c>
      <c r="I258" s="102">
        <v>0</v>
      </c>
      <c r="J258" s="78">
        <v>0</v>
      </c>
      <c r="K258" s="57"/>
      <c r="L258" s="57">
        <v>576.00400000000002</v>
      </c>
      <c r="M258" s="57">
        <v>0</v>
      </c>
      <c r="N258" s="57">
        <v>0</v>
      </c>
    </row>
    <row r="259" spans="1:16" ht="68.25" customHeight="1" x14ac:dyDescent="0.25">
      <c r="A259" s="79" t="s">
        <v>92</v>
      </c>
      <c r="B259" s="76">
        <v>85621</v>
      </c>
      <c r="C259" s="79" t="s">
        <v>134</v>
      </c>
      <c r="D259" s="76" t="s">
        <v>288</v>
      </c>
      <c r="E259" s="76" t="s">
        <v>181</v>
      </c>
      <c r="F259" s="76" t="s">
        <v>110</v>
      </c>
      <c r="G259" s="103">
        <v>1</v>
      </c>
      <c r="H259" s="77">
        <v>45413</v>
      </c>
      <c r="I259" s="102">
        <v>0</v>
      </c>
      <c r="J259" s="78">
        <v>0</v>
      </c>
      <c r="K259" s="57"/>
      <c r="L259" s="57">
        <v>25.004000000000001</v>
      </c>
      <c r="M259" s="57">
        <v>0</v>
      </c>
      <c r="N259" s="57">
        <v>0</v>
      </c>
    </row>
    <row r="260" spans="1:16" ht="70.5" customHeight="1" x14ac:dyDescent="0.25">
      <c r="A260" s="79" t="s">
        <v>92</v>
      </c>
      <c r="B260" s="76">
        <v>85621</v>
      </c>
      <c r="C260" s="79" t="s">
        <v>134</v>
      </c>
      <c r="D260" s="76" t="s">
        <v>290</v>
      </c>
      <c r="E260" s="76" t="s">
        <v>181</v>
      </c>
      <c r="F260" s="76" t="s">
        <v>110</v>
      </c>
      <c r="G260" s="103">
        <v>1</v>
      </c>
      <c r="H260" s="77">
        <v>45413</v>
      </c>
      <c r="I260" s="102">
        <v>0</v>
      </c>
      <c r="J260" s="78">
        <v>0</v>
      </c>
      <c r="K260" s="57"/>
      <c r="L260" s="57">
        <v>39.442999999999998</v>
      </c>
      <c r="M260" s="57">
        <v>0</v>
      </c>
      <c r="N260" s="57">
        <v>0</v>
      </c>
    </row>
    <row r="261" spans="1:16" ht="85.5" customHeight="1" x14ac:dyDescent="0.25">
      <c r="A261" s="79" t="s">
        <v>92</v>
      </c>
      <c r="B261" s="76">
        <v>85621</v>
      </c>
      <c r="C261" s="79" t="s">
        <v>134</v>
      </c>
      <c r="D261" s="76" t="s">
        <v>286</v>
      </c>
      <c r="E261" s="76" t="s">
        <v>103</v>
      </c>
      <c r="F261" s="76" t="s">
        <v>110</v>
      </c>
      <c r="G261" s="103">
        <v>2</v>
      </c>
      <c r="H261" s="77">
        <v>45536</v>
      </c>
      <c r="I261" s="103">
        <v>0</v>
      </c>
      <c r="J261" s="78">
        <v>0</v>
      </c>
      <c r="K261" s="57"/>
      <c r="L261" s="57">
        <v>3229.9070000000002</v>
      </c>
      <c r="M261" s="57">
        <v>0</v>
      </c>
      <c r="N261" s="57">
        <v>0</v>
      </c>
      <c r="O261" s="29"/>
    </row>
    <row r="262" spans="1:16" ht="65.25" customHeight="1" x14ac:dyDescent="0.25">
      <c r="A262" s="79" t="s">
        <v>92</v>
      </c>
      <c r="B262" s="76">
        <v>85621</v>
      </c>
      <c r="C262" s="79" t="s">
        <v>134</v>
      </c>
      <c r="D262" s="76" t="s">
        <v>289</v>
      </c>
      <c r="E262" s="76" t="s">
        <v>181</v>
      </c>
      <c r="F262" s="76" t="s">
        <v>110</v>
      </c>
      <c r="G262" s="103">
        <v>1</v>
      </c>
      <c r="H262" s="77">
        <v>45413</v>
      </c>
      <c r="I262" s="102">
        <v>0</v>
      </c>
      <c r="J262" s="78">
        <v>0</v>
      </c>
      <c r="K262" s="57"/>
      <c r="L262" s="57">
        <v>12.5</v>
      </c>
      <c r="M262" s="57">
        <v>0</v>
      </c>
      <c r="N262" s="57">
        <v>0</v>
      </c>
      <c r="O262" s="61"/>
    </row>
    <row r="263" spans="1:16" ht="55.5" customHeight="1" x14ac:dyDescent="0.25">
      <c r="A263" s="79" t="s">
        <v>92</v>
      </c>
      <c r="B263" s="76">
        <v>85621</v>
      </c>
      <c r="C263" s="79" t="s">
        <v>134</v>
      </c>
      <c r="D263" s="76" t="s">
        <v>478</v>
      </c>
      <c r="E263" s="76" t="s">
        <v>103</v>
      </c>
      <c r="F263" s="76" t="s">
        <v>110</v>
      </c>
      <c r="G263" s="103">
        <v>1</v>
      </c>
      <c r="H263" s="77">
        <v>45627</v>
      </c>
      <c r="I263" s="103">
        <v>0</v>
      </c>
      <c r="J263" s="119">
        <v>0</v>
      </c>
      <c r="K263" s="57">
        <v>0</v>
      </c>
      <c r="L263" s="57">
        <v>7916.56</v>
      </c>
      <c r="M263" s="57">
        <v>0</v>
      </c>
      <c r="N263" s="57">
        <v>0</v>
      </c>
      <c r="O263" s="29"/>
    </row>
    <row r="264" spans="1:16" ht="61.5" customHeight="1" x14ac:dyDescent="0.25">
      <c r="A264" s="214" t="s">
        <v>93</v>
      </c>
      <c r="B264" s="205" t="s">
        <v>85</v>
      </c>
      <c r="C264" s="205" t="s">
        <v>85</v>
      </c>
      <c r="D264" s="205" t="s">
        <v>100</v>
      </c>
      <c r="E264" s="142" t="s">
        <v>132</v>
      </c>
      <c r="F264" s="142" t="s">
        <v>110</v>
      </c>
      <c r="G264" s="143">
        <f>G266</f>
        <v>3</v>
      </c>
      <c r="H264" s="144" t="s">
        <v>85</v>
      </c>
      <c r="I264" s="143">
        <f>I266</f>
        <v>2</v>
      </c>
      <c r="J264" s="143">
        <f>J266</f>
        <v>2</v>
      </c>
      <c r="K264" s="199" t="e">
        <f>K266+K273+#REF!+#REF!+#REF!</f>
        <v>#REF!</v>
      </c>
      <c r="L264" s="199">
        <f>L266+L273</f>
        <v>83927.85100000001</v>
      </c>
      <c r="M264" s="199">
        <f>M266+M273</f>
        <v>23406.379000000001</v>
      </c>
      <c r="N264" s="199">
        <f>N266+N273</f>
        <v>21683</v>
      </c>
    </row>
    <row r="265" spans="1:16" ht="60" customHeight="1" x14ac:dyDescent="0.25">
      <c r="A265" s="214"/>
      <c r="B265" s="205"/>
      <c r="C265" s="205"/>
      <c r="D265" s="205"/>
      <c r="E265" s="142" t="s">
        <v>213</v>
      </c>
      <c r="F265" s="142" t="s">
        <v>109</v>
      </c>
      <c r="G265" s="143">
        <f>G271</f>
        <v>448</v>
      </c>
      <c r="H265" s="144" t="s">
        <v>85</v>
      </c>
      <c r="I265" s="142">
        <f>I271</f>
        <v>0</v>
      </c>
      <c r="J265" s="143">
        <f>J271</f>
        <v>0</v>
      </c>
      <c r="K265" s="178"/>
      <c r="L265" s="178"/>
      <c r="M265" s="178"/>
      <c r="N265" s="199"/>
    </row>
    <row r="266" spans="1:16" ht="73.5" customHeight="1" x14ac:dyDescent="0.25">
      <c r="A266" s="97" t="s">
        <v>93</v>
      </c>
      <c r="B266" s="98">
        <v>96111</v>
      </c>
      <c r="C266" s="98" t="s">
        <v>85</v>
      </c>
      <c r="D266" s="98" t="s">
        <v>212</v>
      </c>
      <c r="E266" s="96" t="s">
        <v>103</v>
      </c>
      <c r="F266" s="98" t="s">
        <v>110</v>
      </c>
      <c r="G266" s="99">
        <f>G267+G268+G272</f>
        <v>3</v>
      </c>
      <c r="H266" s="97" t="s">
        <v>85</v>
      </c>
      <c r="I266" s="99">
        <f>I267+I268+I272+I270</f>
        <v>2</v>
      </c>
      <c r="J266" s="99">
        <f>J267+J268+J272+J270</f>
        <v>2</v>
      </c>
      <c r="K266" s="100" t="e">
        <f>#REF!+K267</f>
        <v>#REF!</v>
      </c>
      <c r="L266" s="100">
        <f>L267+L268+L271+L270+L272</f>
        <v>38030.701000000008</v>
      </c>
      <c r="M266" s="100">
        <f>M267+M268+M271+M270+M272</f>
        <v>23406.379000000001</v>
      </c>
      <c r="N266" s="100">
        <f>N267+N268+N271+N270+N272</f>
        <v>21683</v>
      </c>
      <c r="O266" s="29"/>
      <c r="P266" s="29"/>
    </row>
    <row r="267" spans="1:16" ht="69.75" customHeight="1" x14ac:dyDescent="0.25">
      <c r="A267" s="121" t="s">
        <v>93</v>
      </c>
      <c r="B267" s="120">
        <v>96111</v>
      </c>
      <c r="C267" s="120" t="s">
        <v>136</v>
      </c>
      <c r="D267" s="120" t="s">
        <v>166</v>
      </c>
      <c r="E267" s="120" t="s">
        <v>103</v>
      </c>
      <c r="F267" s="120" t="s">
        <v>110</v>
      </c>
      <c r="G267" s="122">
        <v>1</v>
      </c>
      <c r="H267" s="77">
        <v>45627</v>
      </c>
      <c r="I267" s="120">
        <v>1</v>
      </c>
      <c r="J267" s="120">
        <v>1</v>
      </c>
      <c r="K267" s="123">
        <v>5000</v>
      </c>
      <c r="L267" s="123">
        <v>28210.633000000002</v>
      </c>
      <c r="M267" s="123">
        <v>20000</v>
      </c>
      <c r="N267" s="123">
        <v>20000</v>
      </c>
      <c r="O267" s="30"/>
    </row>
    <row r="268" spans="1:16" ht="15" customHeight="1" x14ac:dyDescent="0.25">
      <c r="A268" s="222" t="s">
        <v>93</v>
      </c>
      <c r="B268" s="222">
        <v>96111</v>
      </c>
      <c r="C268" s="222" t="s">
        <v>134</v>
      </c>
      <c r="D268" s="186" t="s">
        <v>252</v>
      </c>
      <c r="E268" s="186" t="s">
        <v>103</v>
      </c>
      <c r="F268" s="186" t="s">
        <v>110</v>
      </c>
      <c r="G268" s="186">
        <v>1</v>
      </c>
      <c r="H268" s="194">
        <v>45627</v>
      </c>
      <c r="I268" s="186">
        <v>0</v>
      </c>
      <c r="J268" s="186">
        <v>0</v>
      </c>
      <c r="K268" s="123"/>
      <c r="L268" s="200">
        <v>4881.6689999999999</v>
      </c>
      <c r="M268" s="202">
        <v>0</v>
      </c>
      <c r="N268" s="202">
        <v>0</v>
      </c>
      <c r="O268" s="30"/>
    </row>
    <row r="269" spans="1:16" ht="78" customHeight="1" x14ac:dyDescent="0.25">
      <c r="A269" s="223"/>
      <c r="B269" s="223"/>
      <c r="C269" s="223"/>
      <c r="D269" s="187"/>
      <c r="E269" s="193"/>
      <c r="F269" s="193"/>
      <c r="G269" s="193"/>
      <c r="H269" s="195"/>
      <c r="I269" s="187"/>
      <c r="J269" s="187"/>
      <c r="K269" s="123"/>
      <c r="L269" s="201"/>
      <c r="M269" s="203"/>
      <c r="N269" s="203"/>
      <c r="O269" s="30"/>
    </row>
    <row r="270" spans="1:16" ht="100.5" customHeight="1" x14ac:dyDescent="0.25">
      <c r="A270" s="224"/>
      <c r="B270" s="224"/>
      <c r="C270" s="224"/>
      <c r="D270" s="120" t="s">
        <v>324</v>
      </c>
      <c r="E270" s="187"/>
      <c r="F270" s="187"/>
      <c r="G270" s="187"/>
      <c r="H270" s="196"/>
      <c r="I270" s="151">
        <v>1</v>
      </c>
      <c r="J270" s="151">
        <v>1</v>
      </c>
      <c r="K270" s="123"/>
      <c r="L270" s="124">
        <v>1362.069</v>
      </c>
      <c r="M270" s="123">
        <v>3406.3789999999999</v>
      </c>
      <c r="N270" s="123">
        <v>1683</v>
      </c>
      <c r="O270" s="30"/>
    </row>
    <row r="271" spans="1:16" ht="70.5" customHeight="1" x14ac:dyDescent="0.25">
      <c r="A271" s="121" t="s">
        <v>93</v>
      </c>
      <c r="B271" s="120">
        <v>96111</v>
      </c>
      <c r="C271" s="120" t="s">
        <v>134</v>
      </c>
      <c r="D271" s="120" t="s">
        <v>214</v>
      </c>
      <c r="E271" s="120" t="s">
        <v>213</v>
      </c>
      <c r="F271" s="120" t="s">
        <v>111</v>
      </c>
      <c r="G271" s="122">
        <v>448</v>
      </c>
      <c r="H271" s="77">
        <v>45627</v>
      </c>
      <c r="I271" s="120">
        <v>0</v>
      </c>
      <c r="J271" s="120">
        <v>0</v>
      </c>
      <c r="K271" s="123"/>
      <c r="L271" s="123">
        <v>691</v>
      </c>
      <c r="M271" s="123">
        <v>0</v>
      </c>
      <c r="N271" s="123">
        <v>0</v>
      </c>
    </row>
    <row r="272" spans="1:16" ht="57" customHeight="1" x14ac:dyDescent="0.25">
      <c r="A272" s="121" t="s">
        <v>93</v>
      </c>
      <c r="B272" s="120">
        <v>96111</v>
      </c>
      <c r="C272" s="120" t="s">
        <v>291</v>
      </c>
      <c r="D272" s="120" t="s">
        <v>292</v>
      </c>
      <c r="E272" s="120" t="s">
        <v>181</v>
      </c>
      <c r="F272" s="120" t="s">
        <v>110</v>
      </c>
      <c r="G272" s="122">
        <v>1</v>
      </c>
      <c r="H272" s="77">
        <v>45627</v>
      </c>
      <c r="I272" s="120">
        <v>0</v>
      </c>
      <c r="J272" s="120">
        <v>0</v>
      </c>
      <c r="K272" s="123"/>
      <c r="L272" s="123">
        <v>2885.33</v>
      </c>
      <c r="M272" s="123">
        <v>0</v>
      </c>
      <c r="N272" s="123">
        <v>0</v>
      </c>
    </row>
    <row r="273" spans="1:14" ht="63" customHeight="1" x14ac:dyDescent="0.25">
      <c r="A273" s="97" t="s">
        <v>93</v>
      </c>
      <c r="B273" s="98">
        <v>96113</v>
      </c>
      <c r="C273" s="98" t="s">
        <v>85</v>
      </c>
      <c r="D273" s="98" t="s">
        <v>142</v>
      </c>
      <c r="E273" s="98" t="s">
        <v>143</v>
      </c>
      <c r="F273" s="98" t="s">
        <v>144</v>
      </c>
      <c r="G273" s="98">
        <f>G274</f>
        <v>611.96</v>
      </c>
      <c r="H273" s="97" t="s">
        <v>85</v>
      </c>
      <c r="I273" s="98">
        <f>I274</f>
        <v>0</v>
      </c>
      <c r="J273" s="98">
        <v>0</v>
      </c>
      <c r="K273" s="100">
        <f>K274</f>
        <v>0</v>
      </c>
      <c r="L273" s="100">
        <f>L274</f>
        <v>45897.15</v>
      </c>
      <c r="M273" s="100">
        <f>M274</f>
        <v>0</v>
      </c>
      <c r="N273" s="100">
        <f>N274</f>
        <v>0</v>
      </c>
    </row>
    <row r="274" spans="1:14" ht="70.5" customHeight="1" x14ac:dyDescent="0.25">
      <c r="A274" s="121" t="s">
        <v>93</v>
      </c>
      <c r="B274" s="120">
        <v>96113</v>
      </c>
      <c r="C274" s="120" t="s">
        <v>139</v>
      </c>
      <c r="D274" s="120" t="s">
        <v>179</v>
      </c>
      <c r="E274" s="120" t="s">
        <v>143</v>
      </c>
      <c r="F274" s="120" t="str">
        <f>F273</f>
        <v>тыс. шт.</v>
      </c>
      <c r="G274" s="120">
        <v>611.96</v>
      </c>
      <c r="H274" s="77">
        <v>45627</v>
      </c>
      <c r="I274" s="120">
        <v>0</v>
      </c>
      <c r="J274" s="120">
        <v>0</v>
      </c>
      <c r="K274" s="123">
        <v>0</v>
      </c>
      <c r="L274" s="123">
        <v>45897.15</v>
      </c>
      <c r="M274" s="123">
        <v>0</v>
      </c>
      <c r="N274" s="123">
        <v>0</v>
      </c>
    </row>
    <row r="275" spans="1:14" ht="69" customHeight="1" x14ac:dyDescent="0.25">
      <c r="A275" s="126" t="s">
        <v>126</v>
      </c>
      <c r="B275" s="125" t="s">
        <v>85</v>
      </c>
      <c r="C275" s="125" t="s">
        <v>85</v>
      </c>
      <c r="D275" s="145" t="s">
        <v>127</v>
      </c>
      <c r="E275" s="125" t="s">
        <v>182</v>
      </c>
      <c r="F275" s="125" t="s">
        <v>112</v>
      </c>
      <c r="G275" s="127">
        <v>1568</v>
      </c>
      <c r="H275" s="126" t="s">
        <v>85</v>
      </c>
      <c r="I275" s="125">
        <f t="shared" ref="I275:K275" si="9">I277</f>
        <v>1568</v>
      </c>
      <c r="J275" s="125">
        <f t="shared" si="9"/>
        <v>1568</v>
      </c>
      <c r="K275" s="131">
        <f t="shared" si="9"/>
        <v>28706.23</v>
      </c>
      <c r="L275" s="131">
        <f>L277+L278</f>
        <v>43873.962</v>
      </c>
      <c r="M275" s="131">
        <f>M277+M278</f>
        <v>38730.743999999999</v>
      </c>
      <c r="N275" s="131">
        <f>N276+N278</f>
        <v>38730.74</v>
      </c>
    </row>
    <row r="276" spans="1:14" ht="92.25" customHeight="1" x14ac:dyDescent="0.25">
      <c r="A276" s="86" t="str">
        <f>[1]Отчет!A624</f>
        <v>09</v>
      </c>
      <c r="B276" s="86">
        <f>[1]Отчет!B624</f>
        <v>96112</v>
      </c>
      <c r="C276" s="86" t="str">
        <f>[1]Отчет!C624</f>
        <v>х</v>
      </c>
      <c r="D276" s="101" t="str">
        <f>[1]Отчет!D624</f>
        <v>Охрана лесов от пожаров, загрязнения и иного негативного воздействия, защита лесов от вредных организмов, воспроизводство городских лесов</v>
      </c>
      <c r="E276" s="86" t="s">
        <v>182</v>
      </c>
      <c r="F276" s="86" t="str">
        <f>[1]Отчет!F624</f>
        <v>га</v>
      </c>
      <c r="G276" s="68">
        <f>[1]Отчет!G624</f>
        <v>1568</v>
      </c>
      <c r="H276" s="86" t="s">
        <v>85</v>
      </c>
      <c r="I276" s="87">
        <f t="shared" ref="I276:M276" si="10">I277</f>
        <v>1568</v>
      </c>
      <c r="J276" s="87">
        <f t="shared" si="10"/>
        <v>1568</v>
      </c>
      <c r="K276" s="88">
        <f t="shared" si="10"/>
        <v>28706.23</v>
      </c>
      <c r="L276" s="88">
        <f t="shared" si="10"/>
        <v>37444.582000000002</v>
      </c>
      <c r="M276" s="88">
        <f t="shared" si="10"/>
        <v>38730.743999999999</v>
      </c>
      <c r="N276" s="88">
        <f>N277</f>
        <v>38730.74</v>
      </c>
    </row>
    <row r="277" spans="1:14" ht="78.75" customHeight="1" x14ac:dyDescent="0.25">
      <c r="A277" s="79" t="s">
        <v>126</v>
      </c>
      <c r="B277" s="79">
        <v>96112</v>
      </c>
      <c r="C277" s="120" t="s">
        <v>138</v>
      </c>
      <c r="D277" s="120" t="s">
        <v>127</v>
      </c>
      <c r="E277" s="76" t="str">
        <f>E275</f>
        <v>Площадь городских лесов</v>
      </c>
      <c r="F277" s="76" t="str">
        <f>F275</f>
        <v>га</v>
      </c>
      <c r="G277" s="103">
        <v>1568</v>
      </c>
      <c r="H277" s="77">
        <v>45627</v>
      </c>
      <c r="I277" s="76">
        <v>1568</v>
      </c>
      <c r="J277" s="76">
        <v>1568</v>
      </c>
      <c r="K277" s="22">
        <v>28706.23</v>
      </c>
      <c r="L277" s="22">
        <v>37444.582000000002</v>
      </c>
      <c r="M277" s="22">
        <v>38730.743999999999</v>
      </c>
      <c r="N277" s="22">
        <v>38730.74</v>
      </c>
    </row>
    <row r="278" spans="1:14" ht="116.25" customHeight="1" x14ac:dyDescent="0.25">
      <c r="A278" s="86" t="s">
        <v>126</v>
      </c>
      <c r="B278" s="86" t="s">
        <v>85</v>
      </c>
      <c r="C278" s="98" t="s">
        <v>85</v>
      </c>
      <c r="D278" s="98" t="s">
        <v>369</v>
      </c>
      <c r="E278" s="87" t="s">
        <v>373</v>
      </c>
      <c r="F278" s="87" t="s">
        <v>110</v>
      </c>
      <c r="G278" s="68">
        <f>G279</f>
        <v>1</v>
      </c>
      <c r="H278" s="69">
        <v>45627</v>
      </c>
      <c r="I278" s="87">
        <f>I279</f>
        <v>0</v>
      </c>
      <c r="J278" s="87">
        <f>J279</f>
        <v>0</v>
      </c>
      <c r="K278" s="88"/>
      <c r="L278" s="88">
        <f>L279</f>
        <v>6429.38</v>
      </c>
      <c r="M278" s="88">
        <f>M279</f>
        <v>0</v>
      </c>
      <c r="N278" s="88">
        <f>N279</f>
        <v>0</v>
      </c>
    </row>
    <row r="279" spans="1:14" ht="76.5" customHeight="1" x14ac:dyDescent="0.25">
      <c r="A279" s="79" t="s">
        <v>126</v>
      </c>
      <c r="B279" s="79" t="s">
        <v>368</v>
      </c>
      <c r="C279" s="120" t="s">
        <v>138</v>
      </c>
      <c r="D279" s="120" t="s">
        <v>370</v>
      </c>
      <c r="E279" s="76" t="s">
        <v>372</v>
      </c>
      <c r="F279" s="76" t="s">
        <v>110</v>
      </c>
      <c r="G279" s="103">
        <v>1</v>
      </c>
      <c r="H279" s="77">
        <v>45627</v>
      </c>
      <c r="I279" s="76">
        <v>0</v>
      </c>
      <c r="J279" s="76">
        <v>0</v>
      </c>
      <c r="K279" s="22"/>
      <c r="L279" s="22">
        <v>6429.38</v>
      </c>
      <c r="M279" s="22">
        <v>0</v>
      </c>
      <c r="N279" s="22">
        <v>0</v>
      </c>
    </row>
    <row r="280" spans="1:14" ht="117" customHeight="1" x14ac:dyDescent="0.25">
      <c r="A280" s="126" t="s">
        <v>293</v>
      </c>
      <c r="B280" s="125" t="s">
        <v>85</v>
      </c>
      <c r="C280" s="125" t="s">
        <v>85</v>
      </c>
      <c r="D280" s="125" t="str">
        <f>[1]Отчет!$D$632</f>
        <v>Международный проект "Сохранение и устойчивое использование водных рекреационных объектов в приграничных городах Кентшине и Калининграде"</v>
      </c>
      <c r="E280" s="125" t="s">
        <v>103</v>
      </c>
      <c r="F280" s="125" t="s">
        <v>110</v>
      </c>
      <c r="G280" s="125">
        <f>G281</f>
        <v>1</v>
      </c>
      <c r="H280" s="126" t="s">
        <v>85</v>
      </c>
      <c r="I280" s="125">
        <f>I281</f>
        <v>0</v>
      </c>
      <c r="J280" s="125">
        <f>J281</f>
        <v>0</v>
      </c>
      <c r="K280" s="131">
        <f>K282</f>
        <v>31201.52</v>
      </c>
      <c r="L280" s="131">
        <f t="shared" ref="L280:N281" si="11">L281</f>
        <v>12856.606</v>
      </c>
      <c r="M280" s="131">
        <f t="shared" si="11"/>
        <v>0</v>
      </c>
      <c r="N280" s="131">
        <f t="shared" si="11"/>
        <v>0</v>
      </c>
    </row>
    <row r="281" spans="1:14" ht="60.75" customHeight="1" x14ac:dyDescent="0.25">
      <c r="A281" s="97" t="s">
        <v>293</v>
      </c>
      <c r="B281" s="98">
        <v>85721</v>
      </c>
      <c r="C281" s="98" t="s">
        <v>85</v>
      </c>
      <c r="D281" s="98" t="s">
        <v>99</v>
      </c>
      <c r="E281" s="98" t="s">
        <v>103</v>
      </c>
      <c r="F281" s="98" t="str">
        <f>F282</f>
        <v>ед.</v>
      </c>
      <c r="G281" s="98">
        <f>G282</f>
        <v>1</v>
      </c>
      <c r="H281" s="97" t="s">
        <v>85</v>
      </c>
      <c r="I281" s="98">
        <f>I282</f>
        <v>0</v>
      </c>
      <c r="J281" s="98">
        <f>J282</f>
        <v>0</v>
      </c>
      <c r="K281" s="100">
        <f>K282</f>
        <v>31201.52</v>
      </c>
      <c r="L281" s="100">
        <f t="shared" si="11"/>
        <v>12856.606</v>
      </c>
      <c r="M281" s="100">
        <f t="shared" si="11"/>
        <v>0</v>
      </c>
      <c r="N281" s="88">
        <f t="shared" si="11"/>
        <v>0</v>
      </c>
    </row>
    <row r="282" spans="1:14" ht="87.75" customHeight="1" x14ac:dyDescent="0.25">
      <c r="A282" s="79" t="s">
        <v>293</v>
      </c>
      <c r="B282" s="76">
        <v>85721</v>
      </c>
      <c r="C282" s="76" t="s">
        <v>134</v>
      </c>
      <c r="D282" s="76" t="s">
        <v>371</v>
      </c>
      <c r="E282" s="76" t="str">
        <f>E280</f>
        <v>Количество объектов</v>
      </c>
      <c r="F282" s="76" t="s">
        <v>110</v>
      </c>
      <c r="G282" s="76">
        <v>1</v>
      </c>
      <c r="H282" s="77">
        <v>45444</v>
      </c>
      <c r="I282" s="76">
        <v>0</v>
      </c>
      <c r="J282" s="76">
        <v>0</v>
      </c>
      <c r="K282" s="22">
        <v>31201.52</v>
      </c>
      <c r="L282" s="22">
        <v>12856.606</v>
      </c>
      <c r="M282" s="22">
        <v>0</v>
      </c>
      <c r="N282" s="22">
        <v>0</v>
      </c>
    </row>
    <row r="283" spans="1:14" ht="41.25" customHeight="1" x14ac:dyDescent="0.25">
      <c r="A283" s="126" t="s">
        <v>128</v>
      </c>
      <c r="B283" s="125" t="s">
        <v>85</v>
      </c>
      <c r="C283" s="125" t="s">
        <v>85</v>
      </c>
      <c r="D283" s="125" t="s">
        <v>130</v>
      </c>
      <c r="E283" s="125" t="s">
        <v>106</v>
      </c>
      <c r="F283" s="125" t="s">
        <v>110</v>
      </c>
      <c r="G283" s="125">
        <f>G285</f>
        <v>12</v>
      </c>
      <c r="H283" s="126" t="s">
        <v>85</v>
      </c>
      <c r="I283" s="126" t="s">
        <v>204</v>
      </c>
      <c r="J283" s="125">
        <v>8</v>
      </c>
      <c r="K283" s="131">
        <f>K285</f>
        <v>26378.66</v>
      </c>
      <c r="L283" s="131">
        <f>L285</f>
        <v>37223.71</v>
      </c>
      <c r="M283" s="131">
        <f>M285</f>
        <v>27818.664000000001</v>
      </c>
      <c r="N283" s="131">
        <f>N284</f>
        <v>27818.655999999999</v>
      </c>
    </row>
    <row r="284" spans="1:14" ht="67.5" customHeight="1" x14ac:dyDescent="0.25">
      <c r="A284" s="97" t="s">
        <v>128</v>
      </c>
      <c r="B284" s="98">
        <v>85311</v>
      </c>
      <c r="C284" s="98" t="s">
        <v>85</v>
      </c>
      <c r="D284" s="98" t="s">
        <v>130</v>
      </c>
      <c r="E284" s="98" t="s">
        <v>106</v>
      </c>
      <c r="F284" s="98" t="s">
        <v>110</v>
      </c>
      <c r="G284" s="98">
        <f>G285</f>
        <v>12</v>
      </c>
      <c r="H284" s="97" t="s">
        <v>85</v>
      </c>
      <c r="I284" s="98">
        <f t="shared" ref="I284:M284" si="12">I285</f>
        <v>8</v>
      </c>
      <c r="J284" s="98">
        <f t="shared" si="12"/>
        <v>8</v>
      </c>
      <c r="K284" s="100">
        <f t="shared" si="12"/>
        <v>26378.66</v>
      </c>
      <c r="L284" s="100">
        <f t="shared" si="12"/>
        <v>37223.71</v>
      </c>
      <c r="M284" s="100">
        <f t="shared" si="12"/>
        <v>27818.664000000001</v>
      </c>
      <c r="N284" s="100">
        <f>N285</f>
        <v>27818.655999999999</v>
      </c>
    </row>
    <row r="285" spans="1:14" ht="59.25" customHeight="1" x14ac:dyDescent="0.25">
      <c r="A285" s="79" t="s">
        <v>128</v>
      </c>
      <c r="B285" s="76">
        <v>85311</v>
      </c>
      <c r="C285" s="76" t="s">
        <v>129</v>
      </c>
      <c r="D285" s="76" t="s">
        <v>130</v>
      </c>
      <c r="E285" s="76" t="str">
        <f>E283</f>
        <v>Количество мероприятий</v>
      </c>
      <c r="F285" s="76" t="s">
        <v>110</v>
      </c>
      <c r="G285" s="76">
        <v>12</v>
      </c>
      <c r="H285" s="77">
        <v>45627</v>
      </c>
      <c r="I285" s="76">
        <v>8</v>
      </c>
      <c r="J285" s="76">
        <v>8</v>
      </c>
      <c r="K285" s="22">
        <v>26378.66</v>
      </c>
      <c r="L285" s="22">
        <v>37223.71</v>
      </c>
      <c r="M285" s="22">
        <v>27818.664000000001</v>
      </c>
      <c r="N285" s="22">
        <v>27818.655999999999</v>
      </c>
    </row>
    <row r="286" spans="1:14" ht="48" customHeight="1" x14ac:dyDescent="0.25">
      <c r="A286" s="125">
        <v>12</v>
      </c>
      <c r="B286" s="125" t="s">
        <v>85</v>
      </c>
      <c r="C286" s="126" t="s">
        <v>85</v>
      </c>
      <c r="D286" s="125" t="s">
        <v>101</v>
      </c>
      <c r="E286" s="125" t="s">
        <v>103</v>
      </c>
      <c r="F286" s="125" t="s">
        <v>110</v>
      </c>
      <c r="G286" s="127">
        <f>G287</f>
        <v>13</v>
      </c>
      <c r="H286" s="140" t="s">
        <v>85</v>
      </c>
      <c r="I286" s="127">
        <f>I287</f>
        <v>13</v>
      </c>
      <c r="J286" s="130">
        <f>J287</f>
        <v>13</v>
      </c>
      <c r="K286" s="131" t="e">
        <f>K287+K299+#REF!</f>
        <v>#REF!</v>
      </c>
      <c r="L286" s="131">
        <f>L287+L299</f>
        <v>188311.94200000001</v>
      </c>
      <c r="M286" s="131">
        <f>M287+M299</f>
        <v>136768.774</v>
      </c>
      <c r="N286" s="131">
        <f>N287+N299</f>
        <v>106835.18600000002</v>
      </c>
    </row>
    <row r="287" spans="1:14" ht="61.5" customHeight="1" x14ac:dyDescent="0.25">
      <c r="A287" s="87">
        <v>12</v>
      </c>
      <c r="B287" s="87">
        <v>85711</v>
      </c>
      <c r="C287" s="86" t="s">
        <v>85</v>
      </c>
      <c r="D287" s="87" t="s">
        <v>376</v>
      </c>
      <c r="E287" s="87" t="s">
        <v>103</v>
      </c>
      <c r="F287" s="87" t="s">
        <v>110</v>
      </c>
      <c r="G287" s="74">
        <f>G290+G297+G298</f>
        <v>13</v>
      </c>
      <c r="H287" s="88" t="s">
        <v>85</v>
      </c>
      <c r="I287" s="74">
        <f>I290+I297+I298</f>
        <v>13</v>
      </c>
      <c r="J287" s="74">
        <f>J290+J297+J298</f>
        <v>13</v>
      </c>
      <c r="K287" s="88">
        <f t="shared" ref="K287" si="13">K288+K289+K290+K292++K293+K294+K295+K296+K297+K298</f>
        <v>62991.57</v>
      </c>
      <c r="L287" s="88">
        <f>L288+L289+L290+L292++L293+L294+L295+L296+L297+L298+L291</f>
        <v>100178.74800000001</v>
      </c>
      <c r="M287" s="88">
        <f>M288+M289+M290+M292++M293+M294+M295+M296+M297+M298+M291</f>
        <v>99338.15400000001</v>
      </c>
      <c r="N287" s="88">
        <f>N288+N289+N290+N292++N293+N294+N295+N296+N297+N298+N291</f>
        <v>99338.15400000001</v>
      </c>
    </row>
    <row r="288" spans="1:14" ht="47.25" customHeight="1" x14ac:dyDescent="0.25">
      <c r="A288" s="76">
        <v>12</v>
      </c>
      <c r="B288" s="76">
        <v>85711</v>
      </c>
      <c r="C288" s="79" t="s">
        <v>134</v>
      </c>
      <c r="D288" s="76" t="s">
        <v>374</v>
      </c>
      <c r="E288" s="76" t="s">
        <v>244</v>
      </c>
      <c r="F288" s="76" t="s">
        <v>109</v>
      </c>
      <c r="G288" s="108">
        <v>218.5</v>
      </c>
      <c r="H288" s="77">
        <v>45597</v>
      </c>
      <c r="I288" s="103">
        <v>0</v>
      </c>
      <c r="J288" s="78">
        <v>0</v>
      </c>
      <c r="K288" s="22"/>
      <c r="L288" s="22">
        <v>382.32400000000001</v>
      </c>
      <c r="M288" s="22">
        <v>1500</v>
      </c>
      <c r="N288" s="22">
        <v>1500</v>
      </c>
    </row>
    <row r="289" spans="1:15" ht="69.75" customHeight="1" x14ac:dyDescent="0.25">
      <c r="A289" s="76">
        <v>12</v>
      </c>
      <c r="B289" s="76">
        <v>85711</v>
      </c>
      <c r="C289" s="79" t="s">
        <v>134</v>
      </c>
      <c r="D289" s="76" t="s">
        <v>231</v>
      </c>
      <c r="E289" s="76" t="s">
        <v>245</v>
      </c>
      <c r="F289" s="76" t="s">
        <v>232</v>
      </c>
      <c r="G289" s="103">
        <v>13</v>
      </c>
      <c r="H289" s="77">
        <v>45323</v>
      </c>
      <c r="I289" s="103">
        <v>0</v>
      </c>
      <c r="J289" s="78">
        <v>0</v>
      </c>
      <c r="K289" s="22"/>
      <c r="L289" s="22">
        <v>50.51</v>
      </c>
      <c r="M289" s="22">
        <v>0</v>
      </c>
      <c r="N289" s="22">
        <v>0</v>
      </c>
    </row>
    <row r="290" spans="1:15" ht="66" customHeight="1" x14ac:dyDescent="0.25">
      <c r="A290" s="76">
        <v>12</v>
      </c>
      <c r="B290" s="76">
        <v>85711</v>
      </c>
      <c r="C290" s="79" t="s">
        <v>134</v>
      </c>
      <c r="D290" s="76" t="s">
        <v>294</v>
      </c>
      <c r="E290" s="76" t="s">
        <v>103</v>
      </c>
      <c r="F290" s="76" t="s">
        <v>110</v>
      </c>
      <c r="G290" s="103">
        <v>4</v>
      </c>
      <c r="H290" s="77">
        <v>45627</v>
      </c>
      <c r="I290" s="103">
        <v>4</v>
      </c>
      <c r="J290" s="78">
        <v>4</v>
      </c>
      <c r="K290" s="22"/>
      <c r="L290" s="22">
        <v>719.05600000000004</v>
      </c>
      <c r="M290" s="22">
        <v>700</v>
      </c>
      <c r="N290" s="22">
        <v>700</v>
      </c>
    </row>
    <row r="291" spans="1:15" ht="96.75" customHeight="1" x14ac:dyDescent="0.25">
      <c r="A291" s="76">
        <v>12</v>
      </c>
      <c r="B291" s="76">
        <v>85711</v>
      </c>
      <c r="C291" s="79" t="s">
        <v>134</v>
      </c>
      <c r="D291" s="76" t="s">
        <v>483</v>
      </c>
      <c r="E291" s="76" t="s">
        <v>103</v>
      </c>
      <c r="F291" s="76" t="s">
        <v>110</v>
      </c>
      <c r="G291" s="103">
        <v>1</v>
      </c>
      <c r="H291" s="77">
        <v>45627</v>
      </c>
      <c r="I291" s="103">
        <v>0</v>
      </c>
      <c r="J291" s="78">
        <v>0</v>
      </c>
      <c r="K291" s="22"/>
      <c r="L291" s="22">
        <v>153.16399999999999</v>
      </c>
      <c r="M291" s="22">
        <v>200</v>
      </c>
      <c r="N291" s="22">
        <v>200</v>
      </c>
    </row>
    <row r="292" spans="1:15" ht="182.25" customHeight="1" x14ac:dyDescent="0.25">
      <c r="A292" s="76">
        <v>12</v>
      </c>
      <c r="B292" s="76">
        <v>85711</v>
      </c>
      <c r="C292" s="79" t="s">
        <v>134</v>
      </c>
      <c r="D292" s="76" t="s">
        <v>480</v>
      </c>
      <c r="E292" s="76" t="s">
        <v>103</v>
      </c>
      <c r="F292" s="76" t="s">
        <v>110</v>
      </c>
      <c r="G292" s="103">
        <v>12</v>
      </c>
      <c r="H292" s="77">
        <v>45627</v>
      </c>
      <c r="I292" s="103">
        <v>12</v>
      </c>
      <c r="J292" s="78">
        <v>12</v>
      </c>
      <c r="K292" s="22"/>
      <c r="L292" s="22">
        <v>1051.95</v>
      </c>
      <c r="M292" s="22">
        <v>1400</v>
      </c>
      <c r="N292" s="22">
        <v>1400</v>
      </c>
    </row>
    <row r="293" spans="1:15" ht="172.5" customHeight="1" x14ac:dyDescent="0.25">
      <c r="A293" s="76">
        <v>12</v>
      </c>
      <c r="B293" s="76">
        <v>85711</v>
      </c>
      <c r="C293" s="79" t="s">
        <v>134</v>
      </c>
      <c r="D293" s="76" t="s">
        <v>481</v>
      </c>
      <c r="E293" s="76" t="s">
        <v>103</v>
      </c>
      <c r="F293" s="76" t="s">
        <v>110</v>
      </c>
      <c r="G293" s="103">
        <v>4</v>
      </c>
      <c r="H293" s="77">
        <v>45566</v>
      </c>
      <c r="I293" s="103">
        <v>0</v>
      </c>
      <c r="J293" s="78">
        <v>0</v>
      </c>
      <c r="K293" s="22"/>
      <c r="L293" s="22">
        <v>731.14800000000002</v>
      </c>
      <c r="M293" s="22">
        <v>0</v>
      </c>
      <c r="N293" s="22">
        <v>0</v>
      </c>
    </row>
    <row r="294" spans="1:15" ht="111.75" customHeight="1" x14ac:dyDescent="0.25">
      <c r="A294" s="76">
        <v>12</v>
      </c>
      <c r="B294" s="76">
        <v>85711</v>
      </c>
      <c r="C294" s="79" t="s">
        <v>134</v>
      </c>
      <c r="D294" s="76" t="s">
        <v>295</v>
      </c>
      <c r="E294" s="76" t="s">
        <v>103</v>
      </c>
      <c r="F294" s="76" t="s">
        <v>110</v>
      </c>
      <c r="G294" s="103">
        <v>4</v>
      </c>
      <c r="H294" s="77">
        <v>45627</v>
      </c>
      <c r="I294" s="103">
        <v>4</v>
      </c>
      <c r="J294" s="78">
        <v>4</v>
      </c>
      <c r="K294" s="22"/>
      <c r="L294" s="22">
        <v>423.47699999999998</v>
      </c>
      <c r="M294" s="22">
        <v>500</v>
      </c>
      <c r="N294" s="22">
        <v>500</v>
      </c>
    </row>
    <row r="295" spans="1:15" ht="57" customHeight="1" x14ac:dyDescent="0.25">
      <c r="A295" s="76">
        <v>12</v>
      </c>
      <c r="B295" s="76">
        <v>85711</v>
      </c>
      <c r="C295" s="79" t="s">
        <v>134</v>
      </c>
      <c r="D295" s="76" t="s">
        <v>246</v>
      </c>
      <c r="E295" s="76" t="s">
        <v>103</v>
      </c>
      <c r="F295" s="76" t="s">
        <v>110</v>
      </c>
      <c r="G295" s="103">
        <v>4</v>
      </c>
      <c r="H295" s="77">
        <v>45444</v>
      </c>
      <c r="I295" s="103">
        <v>2</v>
      </c>
      <c r="J295" s="78">
        <v>2</v>
      </c>
      <c r="K295" s="22"/>
      <c r="L295" s="22">
        <v>3790.0140000000001</v>
      </c>
      <c r="M295" s="22">
        <v>504</v>
      </c>
      <c r="N295" s="22">
        <v>504</v>
      </c>
    </row>
    <row r="296" spans="1:15" ht="54" customHeight="1" x14ac:dyDescent="0.25">
      <c r="A296" s="76">
        <v>12</v>
      </c>
      <c r="B296" s="76">
        <v>85711</v>
      </c>
      <c r="C296" s="79" t="s">
        <v>134</v>
      </c>
      <c r="D296" s="76" t="s">
        <v>247</v>
      </c>
      <c r="E296" s="76" t="s">
        <v>184</v>
      </c>
      <c r="F296" s="76" t="s">
        <v>248</v>
      </c>
      <c r="G296" s="103">
        <v>250</v>
      </c>
      <c r="H296" s="77">
        <v>45413</v>
      </c>
      <c r="I296" s="103">
        <v>250</v>
      </c>
      <c r="J296" s="78">
        <v>250</v>
      </c>
      <c r="K296" s="22"/>
      <c r="L296" s="22">
        <v>200</v>
      </c>
      <c r="M296" s="22">
        <v>200</v>
      </c>
      <c r="N296" s="22">
        <v>200</v>
      </c>
    </row>
    <row r="297" spans="1:15" ht="52.5" customHeight="1" x14ac:dyDescent="0.25">
      <c r="A297" s="79" t="s">
        <v>94</v>
      </c>
      <c r="B297" s="76">
        <v>85711</v>
      </c>
      <c r="C297" s="79" t="s">
        <v>138</v>
      </c>
      <c r="D297" s="104" t="s">
        <v>178</v>
      </c>
      <c r="E297" s="76" t="s">
        <v>132</v>
      </c>
      <c r="F297" s="76" t="s">
        <v>110</v>
      </c>
      <c r="G297" s="103">
        <v>1</v>
      </c>
      <c r="H297" s="77">
        <v>45627</v>
      </c>
      <c r="I297" s="103">
        <v>1</v>
      </c>
      <c r="J297" s="78">
        <v>1</v>
      </c>
      <c r="K297" s="22">
        <v>5133.3500000000004</v>
      </c>
      <c r="L297" s="22">
        <v>4539.3450000000003</v>
      </c>
      <c r="M297" s="22">
        <v>4539.3500000000004</v>
      </c>
      <c r="N297" s="22">
        <v>4539.3500000000004</v>
      </c>
    </row>
    <row r="298" spans="1:15" ht="45" customHeight="1" x14ac:dyDescent="0.25">
      <c r="A298" s="76">
        <v>12</v>
      </c>
      <c r="B298" s="76">
        <v>85711</v>
      </c>
      <c r="C298" s="79" t="s">
        <v>129</v>
      </c>
      <c r="D298" s="76" t="s">
        <v>141</v>
      </c>
      <c r="E298" s="76" t="s">
        <v>107</v>
      </c>
      <c r="F298" s="76" t="s">
        <v>110</v>
      </c>
      <c r="G298" s="103">
        <v>8</v>
      </c>
      <c r="H298" s="77">
        <v>45627</v>
      </c>
      <c r="I298" s="103">
        <v>8</v>
      </c>
      <c r="J298" s="78">
        <v>8</v>
      </c>
      <c r="K298" s="22">
        <v>57858.22</v>
      </c>
      <c r="L298" s="22">
        <v>88137.76</v>
      </c>
      <c r="M298" s="22">
        <v>89794.804000000004</v>
      </c>
      <c r="N298" s="22">
        <v>89794.804000000004</v>
      </c>
    </row>
    <row r="299" spans="1:15" ht="36" customHeight="1" x14ac:dyDescent="0.25">
      <c r="A299" s="173">
        <v>12</v>
      </c>
      <c r="B299" s="173">
        <v>85721</v>
      </c>
      <c r="C299" s="174" t="s">
        <v>85</v>
      </c>
      <c r="D299" s="173" t="s">
        <v>176</v>
      </c>
      <c r="E299" s="87" t="s">
        <v>103</v>
      </c>
      <c r="F299" s="87" t="s">
        <v>110</v>
      </c>
      <c r="G299" s="68">
        <f>G301+G302+G304+G307+G308+G309+G303+G310</f>
        <v>7</v>
      </c>
      <c r="H299" s="86" t="s">
        <v>85</v>
      </c>
      <c r="I299" s="68">
        <f>I301+I302+I304+I315+I307+I308+I309+I303+I310</f>
        <v>3</v>
      </c>
      <c r="J299" s="68">
        <f>J301+J302+J304+J315+J307+J308+J309+J303+J310</f>
        <v>1</v>
      </c>
      <c r="K299" s="181" t="e">
        <f>#REF!+#REF!+#REF!+#REF!+#REF!+K305+#REF!+K301+#REF!+K306+#REF!+#REF!+#REF!+#REF!+#REF!+#REF!+#REF!+K315+#REF!+#REF!+#REF!+#REF!+#REF!+#REF!+#REF!+#REF!+#REF!+#REF!+#REF!</f>
        <v>#REF!</v>
      </c>
      <c r="L299" s="181">
        <f>L301+L305+L306+L315+L302+L304+L307+L308+L309+L311+L312+L303+L313+L314+L317</f>
        <v>88133.194000000003</v>
      </c>
      <c r="M299" s="181">
        <f>M301+M305+M306+M315+M302+M304+M307+M308+M309+M312+M303+M311+M313+M314+M317+M310</f>
        <v>37430.619999999995</v>
      </c>
      <c r="N299" s="181">
        <f>N301+N305+N306+N315+N302+N304+N307+N308+N309+N312+N303+N311+N313+N314+N317+N310</f>
        <v>7497.0320000000002</v>
      </c>
      <c r="O299" s="29"/>
    </row>
    <row r="300" spans="1:15" ht="59.25" customHeight="1" x14ac:dyDescent="0.25">
      <c r="A300" s="173"/>
      <c r="B300" s="173"/>
      <c r="C300" s="174"/>
      <c r="D300" s="173"/>
      <c r="E300" s="87" t="s">
        <v>177</v>
      </c>
      <c r="F300" s="87" t="s">
        <v>110</v>
      </c>
      <c r="G300" s="95">
        <f>G305+G306</f>
        <v>0</v>
      </c>
      <c r="H300" s="92" t="s">
        <v>85</v>
      </c>
      <c r="I300" s="95">
        <f>I305+I306</f>
        <v>6</v>
      </c>
      <c r="J300" s="92">
        <f>J305+J306</f>
        <v>2</v>
      </c>
      <c r="K300" s="181"/>
      <c r="L300" s="181"/>
      <c r="M300" s="181"/>
      <c r="N300" s="181"/>
    </row>
    <row r="301" spans="1:15" ht="95.25" customHeight="1" x14ac:dyDescent="0.25">
      <c r="A301" s="76">
        <v>12</v>
      </c>
      <c r="B301" s="76">
        <v>85721</v>
      </c>
      <c r="C301" s="79" t="s">
        <v>134</v>
      </c>
      <c r="D301" s="76" t="s">
        <v>315</v>
      </c>
      <c r="E301" s="76" t="s">
        <v>103</v>
      </c>
      <c r="F301" s="76" t="s">
        <v>110</v>
      </c>
      <c r="G301" s="103">
        <v>1</v>
      </c>
      <c r="H301" s="77">
        <v>45627</v>
      </c>
      <c r="I301" s="103">
        <v>0</v>
      </c>
      <c r="J301" s="78">
        <v>0</v>
      </c>
      <c r="K301" s="22">
        <v>0</v>
      </c>
      <c r="L301" s="22">
        <v>9452.3799999999992</v>
      </c>
      <c r="M301" s="22">
        <v>0</v>
      </c>
      <c r="N301" s="22">
        <v>0</v>
      </c>
    </row>
    <row r="302" spans="1:15" ht="52.5" customHeight="1" x14ac:dyDescent="0.25">
      <c r="A302" s="76">
        <v>12</v>
      </c>
      <c r="B302" s="76">
        <v>85721</v>
      </c>
      <c r="C302" s="79" t="s">
        <v>134</v>
      </c>
      <c r="D302" s="76" t="s">
        <v>381</v>
      </c>
      <c r="E302" s="76" t="s">
        <v>177</v>
      </c>
      <c r="F302" s="76" t="s">
        <v>110</v>
      </c>
      <c r="G302" s="103">
        <v>0</v>
      </c>
      <c r="H302" s="77" t="s">
        <v>85</v>
      </c>
      <c r="I302" s="103">
        <v>1</v>
      </c>
      <c r="J302" s="78">
        <v>0</v>
      </c>
      <c r="K302" s="22">
        <v>0</v>
      </c>
      <c r="L302" s="22">
        <v>0</v>
      </c>
      <c r="M302" s="22">
        <v>5000</v>
      </c>
      <c r="N302" s="22">
        <v>0</v>
      </c>
    </row>
    <row r="303" spans="1:15" ht="66.75" customHeight="1" x14ac:dyDescent="0.25">
      <c r="A303" s="76">
        <v>12</v>
      </c>
      <c r="B303" s="76">
        <v>85721</v>
      </c>
      <c r="C303" s="79" t="s">
        <v>134</v>
      </c>
      <c r="D303" s="76" t="s">
        <v>406</v>
      </c>
      <c r="E303" s="76" t="s">
        <v>103</v>
      </c>
      <c r="F303" s="76" t="s">
        <v>110</v>
      </c>
      <c r="G303" s="103">
        <v>0</v>
      </c>
      <c r="H303" s="77" t="s">
        <v>85</v>
      </c>
      <c r="I303" s="103">
        <v>0</v>
      </c>
      <c r="J303" s="78">
        <v>1</v>
      </c>
      <c r="K303" s="22">
        <v>0</v>
      </c>
      <c r="L303" s="22">
        <v>0</v>
      </c>
      <c r="M303" s="22">
        <v>0</v>
      </c>
      <c r="N303" s="22">
        <v>5000</v>
      </c>
    </row>
    <row r="304" spans="1:15" ht="128.25" customHeight="1" x14ac:dyDescent="0.25">
      <c r="A304" s="76">
        <v>12</v>
      </c>
      <c r="B304" s="76">
        <v>85721</v>
      </c>
      <c r="C304" s="79" t="s">
        <v>134</v>
      </c>
      <c r="D304" s="76" t="s">
        <v>482</v>
      </c>
      <c r="E304" s="76" t="s">
        <v>103</v>
      </c>
      <c r="F304" s="76" t="s">
        <v>110</v>
      </c>
      <c r="G304" s="103">
        <v>3</v>
      </c>
      <c r="H304" s="77">
        <v>45627</v>
      </c>
      <c r="I304" s="103">
        <v>0</v>
      </c>
      <c r="J304" s="78">
        <v>0</v>
      </c>
      <c r="K304" s="22"/>
      <c r="L304" s="22">
        <v>5377.78</v>
      </c>
      <c r="M304" s="22">
        <v>0</v>
      </c>
      <c r="N304" s="22">
        <v>0</v>
      </c>
    </row>
    <row r="305" spans="1:15" ht="44.25" customHeight="1" x14ac:dyDescent="0.25">
      <c r="A305" s="76" t="str">
        <f>[2]Отчет!A679</f>
        <v>12</v>
      </c>
      <c r="B305" s="76">
        <f>[2]Отчет!B679</f>
        <v>85721</v>
      </c>
      <c r="C305" s="79" t="str">
        <f>[2]Отчет!C679</f>
        <v>КпСП</v>
      </c>
      <c r="D305" s="76" t="s">
        <v>215</v>
      </c>
      <c r="E305" s="76" t="s">
        <v>177</v>
      </c>
      <c r="F305" s="76" t="str">
        <f>[2]Отчет!F679</f>
        <v>ед.</v>
      </c>
      <c r="G305" s="103">
        <v>0</v>
      </c>
      <c r="H305" s="77" t="s">
        <v>85</v>
      </c>
      <c r="I305" s="103">
        <v>3</v>
      </c>
      <c r="J305" s="78">
        <v>1</v>
      </c>
      <c r="K305" s="22">
        <v>98016.13</v>
      </c>
      <c r="L305" s="22">
        <v>0</v>
      </c>
      <c r="M305" s="22">
        <v>1165.78</v>
      </c>
      <c r="N305" s="22">
        <v>1165.7760000000001</v>
      </c>
    </row>
    <row r="306" spans="1:15" ht="57" customHeight="1" x14ac:dyDescent="0.25">
      <c r="A306" s="76">
        <f>[2]Отчет!A683</f>
        <v>12</v>
      </c>
      <c r="B306" s="76">
        <f>[2]Отчет!B683</f>
        <v>85721</v>
      </c>
      <c r="C306" s="79" t="str">
        <f>[2]Отчет!C683</f>
        <v>КпСП</v>
      </c>
      <c r="D306" s="76" t="s">
        <v>216</v>
      </c>
      <c r="E306" s="76" t="s">
        <v>177</v>
      </c>
      <c r="F306" s="76" t="str">
        <f>[2]Отчет!F683</f>
        <v>ед.</v>
      </c>
      <c r="G306" s="103">
        <v>0</v>
      </c>
      <c r="H306" s="77" t="s">
        <v>85</v>
      </c>
      <c r="I306" s="103">
        <v>3</v>
      </c>
      <c r="J306" s="78">
        <v>1</v>
      </c>
      <c r="K306" s="22">
        <v>318.73</v>
      </c>
      <c r="L306" s="22">
        <v>0</v>
      </c>
      <c r="M306" s="22">
        <v>1001.31</v>
      </c>
      <c r="N306" s="22">
        <v>1331.2560000000001</v>
      </c>
      <c r="O306" s="29"/>
    </row>
    <row r="307" spans="1:15" ht="175.5" customHeight="1" x14ac:dyDescent="0.25">
      <c r="A307" s="76">
        <v>12</v>
      </c>
      <c r="B307" s="76">
        <v>85721</v>
      </c>
      <c r="C307" s="79" t="s">
        <v>129</v>
      </c>
      <c r="D307" s="76" t="s">
        <v>484</v>
      </c>
      <c r="E307" s="76" t="s">
        <v>132</v>
      </c>
      <c r="F307" s="76" t="s">
        <v>110</v>
      </c>
      <c r="G307" s="103">
        <v>1</v>
      </c>
      <c r="H307" s="77">
        <v>45627</v>
      </c>
      <c r="I307" s="103">
        <v>1</v>
      </c>
      <c r="J307" s="78">
        <v>0</v>
      </c>
      <c r="K307" s="22"/>
      <c r="L307" s="22">
        <v>32386.25</v>
      </c>
      <c r="M307" s="22">
        <v>0</v>
      </c>
      <c r="N307" s="22">
        <v>0</v>
      </c>
    </row>
    <row r="308" spans="1:15" ht="93" customHeight="1" x14ac:dyDescent="0.25">
      <c r="A308" s="76">
        <v>12</v>
      </c>
      <c r="B308" s="76">
        <v>85721</v>
      </c>
      <c r="C308" s="79" t="s">
        <v>129</v>
      </c>
      <c r="D308" s="76" t="s">
        <v>503</v>
      </c>
      <c r="E308" s="76" t="s">
        <v>103</v>
      </c>
      <c r="F308" s="76" t="s">
        <v>110</v>
      </c>
      <c r="G308" s="103">
        <v>1</v>
      </c>
      <c r="H308" s="77">
        <v>45627</v>
      </c>
      <c r="I308" s="103">
        <v>0</v>
      </c>
      <c r="J308" s="78">
        <v>0</v>
      </c>
      <c r="K308" s="22"/>
      <c r="L308" s="22">
        <v>434.41</v>
      </c>
      <c r="M308" s="22">
        <v>0</v>
      </c>
      <c r="N308" s="22">
        <v>0</v>
      </c>
    </row>
    <row r="309" spans="1:15" ht="240" customHeight="1" x14ac:dyDescent="0.25">
      <c r="A309" s="76">
        <v>12</v>
      </c>
      <c r="B309" s="76">
        <v>85721</v>
      </c>
      <c r="C309" s="79" t="s">
        <v>129</v>
      </c>
      <c r="D309" s="76" t="s">
        <v>485</v>
      </c>
      <c r="E309" s="76" t="s">
        <v>103</v>
      </c>
      <c r="F309" s="76" t="s">
        <v>110</v>
      </c>
      <c r="G309" s="103">
        <v>1</v>
      </c>
      <c r="H309" s="77">
        <v>45627</v>
      </c>
      <c r="I309" s="103">
        <v>0</v>
      </c>
      <c r="J309" s="78">
        <v>0</v>
      </c>
      <c r="K309" s="22"/>
      <c r="L309" s="22">
        <v>919.43</v>
      </c>
      <c r="M309" s="22">
        <v>0</v>
      </c>
      <c r="N309" s="22">
        <v>0</v>
      </c>
    </row>
    <row r="310" spans="1:15" ht="255.75" customHeight="1" x14ac:dyDescent="0.25">
      <c r="A310" s="158">
        <v>12</v>
      </c>
      <c r="B310" s="158">
        <v>85721</v>
      </c>
      <c r="C310" s="161" t="s">
        <v>129</v>
      </c>
      <c r="D310" s="158" t="s">
        <v>504</v>
      </c>
      <c r="E310" s="158" t="s">
        <v>103</v>
      </c>
      <c r="F310" s="158" t="s">
        <v>110</v>
      </c>
      <c r="G310" s="103">
        <v>0</v>
      </c>
      <c r="H310" s="159" t="s">
        <v>85</v>
      </c>
      <c r="I310" s="103">
        <v>1</v>
      </c>
      <c r="J310" s="160">
        <v>0</v>
      </c>
      <c r="K310" s="22"/>
      <c r="L310" s="22">
        <v>0</v>
      </c>
      <c r="M310" s="22">
        <v>30263.53</v>
      </c>
      <c r="N310" s="22">
        <v>0</v>
      </c>
    </row>
    <row r="311" spans="1:15" ht="62.25" customHeight="1" x14ac:dyDescent="0.25">
      <c r="A311" s="158">
        <v>12</v>
      </c>
      <c r="B311" s="158">
        <v>85721</v>
      </c>
      <c r="C311" s="161" t="s">
        <v>129</v>
      </c>
      <c r="D311" s="158" t="s">
        <v>479</v>
      </c>
      <c r="E311" s="158" t="s">
        <v>354</v>
      </c>
      <c r="F311" s="158" t="s">
        <v>110</v>
      </c>
      <c r="G311" s="103">
        <v>11</v>
      </c>
      <c r="H311" s="159">
        <v>45627</v>
      </c>
      <c r="I311" s="103">
        <v>0</v>
      </c>
      <c r="J311" s="160">
        <v>0</v>
      </c>
      <c r="K311" s="22"/>
      <c r="L311" s="22">
        <v>509.85</v>
      </c>
      <c r="M311" s="22">
        <v>0</v>
      </c>
      <c r="N311" s="22">
        <v>0</v>
      </c>
    </row>
    <row r="312" spans="1:15" ht="163.5" customHeight="1" x14ac:dyDescent="0.25">
      <c r="A312" s="158">
        <v>12</v>
      </c>
      <c r="B312" s="158">
        <v>85721</v>
      </c>
      <c r="C312" s="161" t="s">
        <v>129</v>
      </c>
      <c r="D312" s="158" t="s">
        <v>500</v>
      </c>
      <c r="E312" s="158" t="s">
        <v>103</v>
      </c>
      <c r="F312" s="158" t="s">
        <v>110</v>
      </c>
      <c r="G312" s="103" t="s">
        <v>323</v>
      </c>
      <c r="H312" s="159">
        <v>45627</v>
      </c>
      <c r="I312" s="103">
        <v>0</v>
      </c>
      <c r="J312" s="160">
        <v>0</v>
      </c>
      <c r="K312" s="22"/>
      <c r="L312" s="22">
        <v>7931.27</v>
      </c>
      <c r="M312" s="22">
        <v>0</v>
      </c>
      <c r="N312" s="22">
        <v>0</v>
      </c>
    </row>
    <row r="313" spans="1:15" ht="233.25" customHeight="1" x14ac:dyDescent="0.25">
      <c r="A313" s="158">
        <v>12</v>
      </c>
      <c r="B313" s="158">
        <v>85721</v>
      </c>
      <c r="C313" s="161" t="s">
        <v>129</v>
      </c>
      <c r="D313" s="158" t="s">
        <v>499</v>
      </c>
      <c r="E313" s="158" t="s">
        <v>103</v>
      </c>
      <c r="F313" s="158" t="s">
        <v>110</v>
      </c>
      <c r="G313" s="103">
        <v>1</v>
      </c>
      <c r="H313" s="159">
        <v>45627</v>
      </c>
      <c r="I313" s="103">
        <v>0</v>
      </c>
      <c r="J313" s="160">
        <v>0</v>
      </c>
      <c r="K313" s="22"/>
      <c r="L313" s="22">
        <v>278.47000000000003</v>
      </c>
      <c r="M313" s="22">
        <v>0</v>
      </c>
      <c r="N313" s="22">
        <v>0</v>
      </c>
    </row>
    <row r="314" spans="1:15" ht="170.25" customHeight="1" x14ac:dyDescent="0.25">
      <c r="A314" s="158">
        <v>12</v>
      </c>
      <c r="B314" s="158">
        <v>85721</v>
      </c>
      <c r="C314" s="161" t="s">
        <v>129</v>
      </c>
      <c r="D314" s="158" t="s">
        <v>516</v>
      </c>
      <c r="E314" s="158" t="s">
        <v>103</v>
      </c>
      <c r="F314" s="158" t="s">
        <v>110</v>
      </c>
      <c r="G314" s="103">
        <v>1</v>
      </c>
      <c r="H314" s="159">
        <v>45627</v>
      </c>
      <c r="I314" s="103">
        <v>0</v>
      </c>
      <c r="J314" s="160">
        <v>0</v>
      </c>
      <c r="K314" s="22"/>
      <c r="L314" s="22">
        <v>140.364</v>
      </c>
      <c r="M314" s="22">
        <v>0</v>
      </c>
      <c r="N314" s="22">
        <v>0</v>
      </c>
    </row>
    <row r="315" spans="1:15" ht="409.5" customHeight="1" x14ac:dyDescent="0.25">
      <c r="A315" s="226">
        <v>12</v>
      </c>
      <c r="B315" s="226">
        <v>85721</v>
      </c>
      <c r="C315" s="228" t="s">
        <v>129</v>
      </c>
      <c r="D315" s="226" t="s">
        <v>517</v>
      </c>
      <c r="E315" s="226" t="s">
        <v>103</v>
      </c>
      <c r="F315" s="226" t="s">
        <v>110</v>
      </c>
      <c r="G315" s="230" t="s">
        <v>323</v>
      </c>
      <c r="H315" s="232">
        <v>45627</v>
      </c>
      <c r="I315" s="230">
        <v>0</v>
      </c>
      <c r="J315" s="234">
        <v>0</v>
      </c>
      <c r="K315" s="225">
        <v>505.63</v>
      </c>
      <c r="L315" s="236">
        <v>25269.99</v>
      </c>
      <c r="M315" s="236">
        <v>0</v>
      </c>
      <c r="N315" s="236">
        <v>0</v>
      </c>
    </row>
    <row r="316" spans="1:15" ht="409.5" customHeight="1" x14ac:dyDescent="0.25">
      <c r="A316" s="227"/>
      <c r="B316" s="227"/>
      <c r="C316" s="229"/>
      <c r="D316" s="227"/>
      <c r="E316" s="227"/>
      <c r="F316" s="227"/>
      <c r="G316" s="231"/>
      <c r="H316" s="233"/>
      <c r="I316" s="231"/>
      <c r="J316" s="235"/>
      <c r="K316" s="225"/>
      <c r="L316" s="237"/>
      <c r="M316" s="237"/>
      <c r="N316" s="237"/>
    </row>
    <row r="317" spans="1:15" ht="75" customHeight="1" x14ac:dyDescent="0.25">
      <c r="A317" s="158">
        <v>12</v>
      </c>
      <c r="B317" s="158">
        <v>85721</v>
      </c>
      <c r="C317" s="161" t="s">
        <v>129</v>
      </c>
      <c r="D317" s="158" t="s">
        <v>486</v>
      </c>
      <c r="E317" s="158" t="s">
        <v>487</v>
      </c>
      <c r="F317" s="158" t="s">
        <v>110</v>
      </c>
      <c r="G317" s="103">
        <v>1</v>
      </c>
      <c r="H317" s="159">
        <v>45627</v>
      </c>
      <c r="I317" s="103">
        <v>0</v>
      </c>
      <c r="J317" s="160">
        <v>0</v>
      </c>
      <c r="K317" s="22"/>
      <c r="L317" s="22">
        <v>5433</v>
      </c>
      <c r="M317" s="22">
        <v>0</v>
      </c>
      <c r="N317" s="22">
        <v>0</v>
      </c>
    </row>
    <row r="318" spans="1:15" ht="47.25" x14ac:dyDescent="0.25">
      <c r="A318" s="125">
        <v>13</v>
      </c>
      <c r="B318" s="125" t="s">
        <v>85</v>
      </c>
      <c r="C318" s="125" t="s">
        <v>85</v>
      </c>
      <c r="D318" s="125" t="s">
        <v>218</v>
      </c>
      <c r="E318" s="125" t="s">
        <v>103</v>
      </c>
      <c r="F318" s="125" t="s">
        <v>110</v>
      </c>
      <c r="G318" s="125">
        <f>G319</f>
        <v>14</v>
      </c>
      <c r="H318" s="137" t="s">
        <v>85</v>
      </c>
      <c r="I318" s="146">
        <f t="shared" ref="I318:M318" si="14">I319</f>
        <v>9</v>
      </c>
      <c r="J318" s="139" t="str">
        <f t="shared" si="14"/>
        <v>9</v>
      </c>
      <c r="K318" s="147" t="e">
        <f t="shared" si="14"/>
        <v>#REF!</v>
      </c>
      <c r="L318" s="147">
        <f t="shared" si="14"/>
        <v>45733.993999999999</v>
      </c>
      <c r="M318" s="147">
        <f t="shared" si="14"/>
        <v>30000</v>
      </c>
      <c r="N318" s="147">
        <f>N319</f>
        <v>30000</v>
      </c>
    </row>
    <row r="319" spans="1:15" ht="49.5" customHeight="1" x14ac:dyDescent="0.25">
      <c r="A319" s="87">
        <v>13</v>
      </c>
      <c r="B319" s="87">
        <v>96121</v>
      </c>
      <c r="C319" s="87" t="s">
        <v>85</v>
      </c>
      <c r="D319" s="87" t="s">
        <v>218</v>
      </c>
      <c r="E319" s="87" t="s">
        <v>103</v>
      </c>
      <c r="F319" s="87" t="s">
        <v>110</v>
      </c>
      <c r="G319" s="87">
        <f>G321+G322+G323+G324+G325+G326</f>
        <v>14</v>
      </c>
      <c r="H319" s="94" t="s">
        <v>85</v>
      </c>
      <c r="I319" s="92">
        <f>I327</f>
        <v>9</v>
      </c>
      <c r="J319" s="89" t="str">
        <f>J328</f>
        <v>9</v>
      </c>
      <c r="K319" s="148" t="e">
        <f>#REF!+#REF!+#REF!+#REF!+#REF!+#REF!</f>
        <v>#REF!</v>
      </c>
      <c r="L319" s="148">
        <f>L329+L330+L332+L333+L331+L328+L327+L320+L321+L322+L323+L325+L324+L326</f>
        <v>45733.993999999999</v>
      </c>
      <c r="M319" s="148">
        <f>M329+M330+M332+M333+M331+M327+M328</f>
        <v>30000</v>
      </c>
      <c r="N319" s="148">
        <f>N329+N330+N332+N333+N331+N327+N328</f>
        <v>30000</v>
      </c>
    </row>
    <row r="320" spans="1:15" ht="49.5" customHeight="1" x14ac:dyDescent="0.25">
      <c r="A320" s="158">
        <v>13</v>
      </c>
      <c r="B320" s="158">
        <v>96121</v>
      </c>
      <c r="C320" s="158" t="s">
        <v>488</v>
      </c>
      <c r="D320" s="158" t="s">
        <v>495</v>
      </c>
      <c r="E320" s="158" t="s">
        <v>501</v>
      </c>
      <c r="F320" s="158" t="s">
        <v>110</v>
      </c>
      <c r="G320" s="158">
        <v>2</v>
      </c>
      <c r="H320" s="26" t="s">
        <v>209</v>
      </c>
      <c r="I320" s="160">
        <v>0</v>
      </c>
      <c r="J320" s="103">
        <v>0</v>
      </c>
      <c r="K320" s="27"/>
      <c r="L320" s="27">
        <v>259.13099999999997</v>
      </c>
      <c r="M320" s="27">
        <v>0</v>
      </c>
      <c r="N320" s="27">
        <v>0</v>
      </c>
    </row>
    <row r="321" spans="1:14" ht="64.5" customHeight="1" x14ac:dyDescent="0.25">
      <c r="A321" s="76">
        <v>13</v>
      </c>
      <c r="B321" s="76">
        <v>96121</v>
      </c>
      <c r="C321" s="76" t="s">
        <v>134</v>
      </c>
      <c r="D321" s="76" t="s">
        <v>489</v>
      </c>
      <c r="E321" s="76" t="s">
        <v>103</v>
      </c>
      <c r="F321" s="76" t="s">
        <v>110</v>
      </c>
      <c r="G321" s="76">
        <v>1</v>
      </c>
      <c r="H321" s="26" t="s">
        <v>209</v>
      </c>
      <c r="I321" s="78">
        <v>0</v>
      </c>
      <c r="J321" s="103">
        <v>0</v>
      </c>
      <c r="K321" s="27"/>
      <c r="L321" s="27">
        <v>2807.46</v>
      </c>
      <c r="M321" s="27">
        <v>0</v>
      </c>
      <c r="N321" s="27">
        <v>0</v>
      </c>
    </row>
    <row r="322" spans="1:14" ht="78.75" customHeight="1" x14ac:dyDescent="0.25">
      <c r="A322" s="76">
        <v>13</v>
      </c>
      <c r="B322" s="76">
        <v>96121</v>
      </c>
      <c r="C322" s="76" t="s">
        <v>134</v>
      </c>
      <c r="D322" s="76" t="s">
        <v>490</v>
      </c>
      <c r="E322" s="76" t="s">
        <v>103</v>
      </c>
      <c r="F322" s="76" t="s">
        <v>110</v>
      </c>
      <c r="G322" s="76">
        <v>1</v>
      </c>
      <c r="H322" s="26" t="s">
        <v>209</v>
      </c>
      <c r="I322" s="78">
        <v>0</v>
      </c>
      <c r="J322" s="103">
        <v>0</v>
      </c>
      <c r="K322" s="27"/>
      <c r="L322" s="27">
        <v>2088.4760000000001</v>
      </c>
      <c r="M322" s="27">
        <v>0</v>
      </c>
      <c r="N322" s="27">
        <v>0</v>
      </c>
    </row>
    <row r="323" spans="1:14" ht="78.75" customHeight="1" x14ac:dyDescent="0.25">
      <c r="A323" s="76">
        <v>13</v>
      </c>
      <c r="B323" s="76">
        <v>96121</v>
      </c>
      <c r="C323" s="76" t="s">
        <v>134</v>
      </c>
      <c r="D323" s="76" t="s">
        <v>493</v>
      </c>
      <c r="E323" s="76" t="s">
        <v>103</v>
      </c>
      <c r="F323" s="76" t="s">
        <v>110</v>
      </c>
      <c r="G323" s="76">
        <v>1</v>
      </c>
      <c r="H323" s="26" t="s">
        <v>209</v>
      </c>
      <c r="I323" s="78">
        <v>0</v>
      </c>
      <c r="J323" s="103">
        <v>0</v>
      </c>
      <c r="K323" s="27"/>
      <c r="L323" s="27">
        <v>1808</v>
      </c>
      <c r="M323" s="27">
        <v>0</v>
      </c>
      <c r="N323" s="27">
        <v>0</v>
      </c>
    </row>
    <row r="324" spans="1:14" ht="72.75" customHeight="1" x14ac:dyDescent="0.25">
      <c r="A324" s="76">
        <v>13</v>
      </c>
      <c r="B324" s="76">
        <v>96121</v>
      </c>
      <c r="C324" s="76" t="s">
        <v>134</v>
      </c>
      <c r="D324" s="76" t="s">
        <v>496</v>
      </c>
      <c r="E324" s="76" t="s">
        <v>103</v>
      </c>
      <c r="F324" s="76" t="s">
        <v>110</v>
      </c>
      <c r="G324" s="76">
        <v>3</v>
      </c>
      <c r="H324" s="26" t="s">
        <v>209</v>
      </c>
      <c r="I324" s="78">
        <v>0</v>
      </c>
      <c r="J324" s="103">
        <v>0</v>
      </c>
      <c r="K324" s="27"/>
      <c r="L324" s="27">
        <v>7457.7449999999999</v>
      </c>
      <c r="M324" s="27">
        <v>0</v>
      </c>
      <c r="N324" s="27">
        <v>0</v>
      </c>
    </row>
    <row r="325" spans="1:14" ht="99" customHeight="1" x14ac:dyDescent="0.25">
      <c r="A325" s="76">
        <v>13</v>
      </c>
      <c r="B325" s="76">
        <v>96121</v>
      </c>
      <c r="C325" s="76" t="s">
        <v>134</v>
      </c>
      <c r="D325" s="76" t="s">
        <v>494</v>
      </c>
      <c r="E325" s="76" t="s">
        <v>103</v>
      </c>
      <c r="F325" s="76" t="s">
        <v>110</v>
      </c>
      <c r="G325" s="76">
        <v>5</v>
      </c>
      <c r="H325" s="26" t="s">
        <v>209</v>
      </c>
      <c r="I325" s="78">
        <v>0</v>
      </c>
      <c r="J325" s="103">
        <v>0</v>
      </c>
      <c r="K325" s="27"/>
      <c r="L325" s="27">
        <v>10955.931</v>
      </c>
      <c r="M325" s="27">
        <v>0</v>
      </c>
      <c r="N325" s="27">
        <v>0</v>
      </c>
    </row>
    <row r="326" spans="1:14" ht="91.5" customHeight="1" x14ac:dyDescent="0.25">
      <c r="A326" s="76">
        <v>13</v>
      </c>
      <c r="B326" s="76">
        <v>96121</v>
      </c>
      <c r="C326" s="76" t="s">
        <v>134</v>
      </c>
      <c r="D326" s="76" t="s">
        <v>518</v>
      </c>
      <c r="E326" s="76" t="s">
        <v>103</v>
      </c>
      <c r="F326" s="76" t="s">
        <v>110</v>
      </c>
      <c r="G326" s="76">
        <v>3</v>
      </c>
      <c r="H326" s="26" t="s">
        <v>209</v>
      </c>
      <c r="I326" s="78">
        <v>0</v>
      </c>
      <c r="J326" s="103">
        <v>0</v>
      </c>
      <c r="K326" s="27"/>
      <c r="L326" s="27">
        <v>8630.5720000000001</v>
      </c>
      <c r="M326" s="27">
        <v>0</v>
      </c>
      <c r="N326" s="27">
        <v>0</v>
      </c>
    </row>
    <row r="327" spans="1:14" ht="120" customHeight="1" x14ac:dyDescent="0.25">
      <c r="A327" s="76">
        <v>13</v>
      </c>
      <c r="B327" s="76">
        <v>96121</v>
      </c>
      <c r="C327" s="76" t="s">
        <v>134</v>
      </c>
      <c r="D327" s="76" t="s">
        <v>497</v>
      </c>
      <c r="E327" s="76" t="s">
        <v>103</v>
      </c>
      <c r="F327" s="76" t="s">
        <v>110</v>
      </c>
      <c r="G327" s="76">
        <v>0</v>
      </c>
      <c r="H327" s="77" t="s">
        <v>85</v>
      </c>
      <c r="I327" s="78">
        <v>9</v>
      </c>
      <c r="J327" s="79" t="s">
        <v>199</v>
      </c>
      <c r="K327" s="27">
        <v>13000</v>
      </c>
      <c r="L327" s="27">
        <v>0</v>
      </c>
      <c r="M327" s="27">
        <v>30000</v>
      </c>
      <c r="N327" s="63">
        <v>0</v>
      </c>
    </row>
    <row r="328" spans="1:14" ht="83.25" customHeight="1" x14ac:dyDescent="0.25">
      <c r="A328" s="76">
        <v>13</v>
      </c>
      <c r="B328" s="76">
        <v>96121</v>
      </c>
      <c r="C328" s="76" t="s">
        <v>134</v>
      </c>
      <c r="D328" s="76" t="s">
        <v>403</v>
      </c>
      <c r="E328" s="76" t="s">
        <v>103</v>
      </c>
      <c r="F328" s="76" t="s">
        <v>110</v>
      </c>
      <c r="G328" s="76">
        <v>0</v>
      </c>
      <c r="H328" s="77" t="s">
        <v>85</v>
      </c>
      <c r="I328" s="78">
        <v>0</v>
      </c>
      <c r="J328" s="79" t="s">
        <v>217</v>
      </c>
      <c r="K328" s="27">
        <v>13000</v>
      </c>
      <c r="L328" s="27">
        <v>0</v>
      </c>
      <c r="M328" s="27">
        <v>0</v>
      </c>
      <c r="N328" s="63">
        <v>30000</v>
      </c>
    </row>
    <row r="329" spans="1:14" ht="65.25" customHeight="1" x14ac:dyDescent="0.25">
      <c r="A329" s="78">
        <v>13</v>
      </c>
      <c r="B329" s="78">
        <v>96121</v>
      </c>
      <c r="C329" s="78" t="s">
        <v>134</v>
      </c>
      <c r="D329" s="76" t="s">
        <v>296</v>
      </c>
      <c r="E329" s="78" t="s">
        <v>297</v>
      </c>
      <c r="F329" s="78" t="s">
        <v>110</v>
      </c>
      <c r="G329" s="78">
        <v>30</v>
      </c>
      <c r="H329" s="26" t="s">
        <v>340</v>
      </c>
      <c r="I329" s="78">
        <v>0</v>
      </c>
      <c r="J329" s="79" t="s">
        <v>199</v>
      </c>
      <c r="K329" s="27"/>
      <c r="L329" s="27">
        <v>915</v>
      </c>
      <c r="M329" s="27">
        <v>0</v>
      </c>
      <c r="N329" s="27">
        <v>0</v>
      </c>
    </row>
    <row r="330" spans="1:14" ht="86.25" customHeight="1" x14ac:dyDescent="0.25">
      <c r="A330" s="78">
        <v>13</v>
      </c>
      <c r="B330" s="78">
        <v>96121</v>
      </c>
      <c r="C330" s="78" t="s">
        <v>134</v>
      </c>
      <c r="D330" s="76" t="s">
        <v>311</v>
      </c>
      <c r="E330" s="78" t="s">
        <v>297</v>
      </c>
      <c r="F330" s="78" t="s">
        <v>110</v>
      </c>
      <c r="G330" s="78">
        <v>106</v>
      </c>
      <c r="H330" s="26" t="s">
        <v>209</v>
      </c>
      <c r="I330" s="78">
        <v>0</v>
      </c>
      <c r="J330" s="79" t="s">
        <v>199</v>
      </c>
      <c r="K330" s="27"/>
      <c r="L330" s="27">
        <v>2207</v>
      </c>
      <c r="M330" s="27">
        <v>0</v>
      </c>
      <c r="N330" s="27">
        <v>0</v>
      </c>
    </row>
    <row r="331" spans="1:14" ht="53.25" customHeight="1" x14ac:dyDescent="0.25">
      <c r="A331" s="78">
        <v>13</v>
      </c>
      <c r="B331" s="78">
        <v>96121</v>
      </c>
      <c r="C331" s="78" t="s">
        <v>134</v>
      </c>
      <c r="D331" s="76" t="s">
        <v>309</v>
      </c>
      <c r="E331" s="78" t="s">
        <v>310</v>
      </c>
      <c r="F331" s="78" t="s">
        <v>110</v>
      </c>
      <c r="G331" s="78">
        <v>48</v>
      </c>
      <c r="H331" s="26" t="s">
        <v>209</v>
      </c>
      <c r="I331" s="78">
        <v>0</v>
      </c>
      <c r="J331" s="79" t="s">
        <v>199</v>
      </c>
      <c r="K331" s="27"/>
      <c r="L331" s="27">
        <v>8360.4940000000006</v>
      </c>
      <c r="M331" s="27">
        <v>0</v>
      </c>
      <c r="N331" s="27">
        <v>0</v>
      </c>
    </row>
    <row r="332" spans="1:14" ht="60.75" customHeight="1" x14ac:dyDescent="0.25">
      <c r="A332" s="78">
        <v>13</v>
      </c>
      <c r="B332" s="78">
        <v>96121</v>
      </c>
      <c r="C332" s="78" t="s">
        <v>134</v>
      </c>
      <c r="D332" s="76" t="s">
        <v>312</v>
      </c>
      <c r="E332" s="76" t="s">
        <v>326</v>
      </c>
      <c r="F332" s="78" t="s">
        <v>110</v>
      </c>
      <c r="G332" s="78">
        <v>1</v>
      </c>
      <c r="H332" s="26" t="s">
        <v>275</v>
      </c>
      <c r="I332" s="78">
        <v>0</v>
      </c>
      <c r="J332" s="79" t="s">
        <v>199</v>
      </c>
      <c r="K332" s="27"/>
      <c r="L332" s="27">
        <v>86.185000000000002</v>
      </c>
      <c r="M332" s="27">
        <v>0</v>
      </c>
      <c r="N332" s="27">
        <v>0</v>
      </c>
    </row>
    <row r="333" spans="1:14" ht="102.75" customHeight="1" x14ac:dyDescent="0.25">
      <c r="A333" s="78">
        <v>13</v>
      </c>
      <c r="B333" s="78">
        <v>96121</v>
      </c>
      <c r="C333" s="78" t="s">
        <v>134</v>
      </c>
      <c r="D333" s="76" t="s">
        <v>492</v>
      </c>
      <c r="E333" s="78" t="s">
        <v>181</v>
      </c>
      <c r="F333" s="78" t="s">
        <v>110</v>
      </c>
      <c r="G333" s="78">
        <v>20</v>
      </c>
      <c r="H333" s="26" t="s">
        <v>491</v>
      </c>
      <c r="I333" s="78">
        <v>0</v>
      </c>
      <c r="J333" s="79" t="s">
        <v>199</v>
      </c>
      <c r="K333" s="27"/>
      <c r="L333" s="27">
        <v>158</v>
      </c>
      <c r="M333" s="27">
        <v>0</v>
      </c>
      <c r="N333" s="27">
        <v>0</v>
      </c>
    </row>
    <row r="334" spans="1:14" ht="81.75" customHeight="1" x14ac:dyDescent="0.25">
      <c r="A334" s="125">
        <v>14</v>
      </c>
      <c r="B334" s="125" t="s">
        <v>85</v>
      </c>
      <c r="C334" s="125" t="s">
        <v>85</v>
      </c>
      <c r="D334" s="125" t="s">
        <v>365</v>
      </c>
      <c r="E334" s="125" t="s">
        <v>103</v>
      </c>
      <c r="F334" s="125" t="s">
        <v>110</v>
      </c>
      <c r="G334" s="125">
        <f>G335</f>
        <v>12</v>
      </c>
      <c r="H334" s="137" t="s">
        <v>85</v>
      </c>
      <c r="I334" s="146">
        <v>0</v>
      </c>
      <c r="J334" s="127">
        <v>0</v>
      </c>
      <c r="K334" s="147" t="e">
        <f t="shared" ref="K334" si="15">K335</f>
        <v>#REF!</v>
      </c>
      <c r="L334" s="147">
        <v>0</v>
      </c>
      <c r="M334" s="147">
        <v>0</v>
      </c>
      <c r="N334" s="147">
        <v>0</v>
      </c>
    </row>
    <row r="335" spans="1:14" ht="78.75" customHeight="1" x14ac:dyDescent="0.25">
      <c r="A335" s="87">
        <v>14</v>
      </c>
      <c r="B335" s="87">
        <v>53330</v>
      </c>
      <c r="C335" s="87" t="s">
        <v>85</v>
      </c>
      <c r="D335" s="87" t="s">
        <v>346</v>
      </c>
      <c r="E335" s="87" t="s">
        <v>103</v>
      </c>
      <c r="F335" s="87" t="s">
        <v>110</v>
      </c>
      <c r="G335" s="87">
        <f>G336+G338+G339+G341</f>
        <v>12</v>
      </c>
      <c r="H335" s="94" t="s">
        <v>85</v>
      </c>
      <c r="I335" s="92">
        <v>0</v>
      </c>
      <c r="J335" s="68">
        <v>0</v>
      </c>
      <c r="K335" s="148" t="e">
        <f>#REF!+#REF!+#REF!+#REF!+#REF!+#REF!</f>
        <v>#REF!</v>
      </c>
      <c r="L335" s="148">
        <v>0</v>
      </c>
      <c r="M335" s="148">
        <v>0</v>
      </c>
      <c r="N335" s="148">
        <v>0</v>
      </c>
    </row>
    <row r="336" spans="1:14" ht="85.5" customHeight="1" x14ac:dyDescent="0.25">
      <c r="A336" s="172">
        <v>14</v>
      </c>
      <c r="B336" s="172">
        <v>53330</v>
      </c>
      <c r="C336" s="76" t="s">
        <v>347</v>
      </c>
      <c r="D336" s="172" t="s">
        <v>348</v>
      </c>
      <c r="E336" s="172" t="s">
        <v>103</v>
      </c>
      <c r="F336" s="172" t="s">
        <v>110</v>
      </c>
      <c r="G336" s="172">
        <v>4</v>
      </c>
      <c r="H336" s="220">
        <v>45413</v>
      </c>
      <c r="I336" s="221">
        <v>0</v>
      </c>
      <c r="J336" s="192" t="s">
        <v>199</v>
      </c>
      <c r="K336" s="27">
        <v>11855.55</v>
      </c>
      <c r="L336" s="27">
        <v>0</v>
      </c>
      <c r="M336" s="27">
        <v>0</v>
      </c>
      <c r="N336" s="27">
        <v>0</v>
      </c>
    </row>
    <row r="337" spans="1:14" ht="36.75" customHeight="1" x14ac:dyDescent="0.25">
      <c r="A337" s="172"/>
      <c r="B337" s="172"/>
      <c r="C337" s="76" t="s">
        <v>139</v>
      </c>
      <c r="D337" s="172"/>
      <c r="E337" s="172"/>
      <c r="F337" s="172"/>
      <c r="G337" s="172"/>
      <c r="H337" s="220"/>
      <c r="I337" s="221"/>
      <c r="J337" s="192"/>
      <c r="K337" s="27">
        <v>24583.904999999999</v>
      </c>
      <c r="L337" s="27">
        <v>0</v>
      </c>
      <c r="M337" s="27">
        <v>0</v>
      </c>
      <c r="N337" s="27">
        <v>0</v>
      </c>
    </row>
    <row r="338" spans="1:14" ht="174.75" customHeight="1" x14ac:dyDescent="0.25">
      <c r="A338" s="76">
        <v>14</v>
      </c>
      <c r="B338" s="76">
        <v>53330</v>
      </c>
      <c r="C338" s="76" t="s">
        <v>139</v>
      </c>
      <c r="D338" s="76" t="s">
        <v>349</v>
      </c>
      <c r="E338" s="76" t="s">
        <v>103</v>
      </c>
      <c r="F338" s="76" t="s">
        <v>110</v>
      </c>
      <c r="G338" s="76">
        <v>5</v>
      </c>
      <c r="H338" s="77">
        <v>45413</v>
      </c>
      <c r="I338" s="78">
        <v>0</v>
      </c>
      <c r="J338" s="79" t="s">
        <v>199</v>
      </c>
      <c r="K338" s="27">
        <v>159341.26500000001</v>
      </c>
      <c r="L338" s="27">
        <v>0</v>
      </c>
      <c r="M338" s="27">
        <v>0</v>
      </c>
      <c r="N338" s="27">
        <v>0</v>
      </c>
    </row>
    <row r="339" spans="1:14" ht="60.75" customHeight="1" x14ac:dyDescent="0.25">
      <c r="A339" s="172">
        <v>14</v>
      </c>
      <c r="B339" s="172">
        <v>53330</v>
      </c>
      <c r="C339" s="76" t="s">
        <v>134</v>
      </c>
      <c r="D339" s="172" t="s">
        <v>350</v>
      </c>
      <c r="E339" s="172" t="s">
        <v>103</v>
      </c>
      <c r="F339" s="172" t="s">
        <v>110</v>
      </c>
      <c r="G339" s="172">
        <v>2</v>
      </c>
      <c r="H339" s="220">
        <v>45413</v>
      </c>
      <c r="I339" s="221">
        <v>0</v>
      </c>
      <c r="J339" s="192" t="s">
        <v>199</v>
      </c>
      <c r="K339" s="27">
        <v>2586.6799999999998</v>
      </c>
      <c r="L339" s="27">
        <v>0</v>
      </c>
      <c r="M339" s="27">
        <v>0</v>
      </c>
      <c r="N339" s="27">
        <v>0</v>
      </c>
    </row>
    <row r="340" spans="1:14" ht="31.5" customHeight="1" x14ac:dyDescent="0.25">
      <c r="A340" s="172"/>
      <c r="B340" s="172"/>
      <c r="C340" s="76" t="s">
        <v>139</v>
      </c>
      <c r="D340" s="172"/>
      <c r="E340" s="172"/>
      <c r="F340" s="172"/>
      <c r="G340" s="172"/>
      <c r="H340" s="220"/>
      <c r="I340" s="221"/>
      <c r="J340" s="192"/>
      <c r="K340" s="27">
        <v>6053.32</v>
      </c>
      <c r="L340" s="27">
        <v>0</v>
      </c>
      <c r="M340" s="27">
        <v>0</v>
      </c>
      <c r="N340" s="27">
        <v>0</v>
      </c>
    </row>
    <row r="341" spans="1:14" ht="89.25" customHeight="1" x14ac:dyDescent="0.25">
      <c r="A341" s="76">
        <v>14</v>
      </c>
      <c r="B341" s="76">
        <v>53330</v>
      </c>
      <c r="C341" s="76" t="s">
        <v>129</v>
      </c>
      <c r="D341" s="76" t="s">
        <v>351</v>
      </c>
      <c r="E341" s="76" t="s">
        <v>103</v>
      </c>
      <c r="F341" s="76" t="s">
        <v>110</v>
      </c>
      <c r="G341" s="76">
        <v>1</v>
      </c>
      <c r="H341" s="77">
        <v>45413</v>
      </c>
      <c r="I341" s="78">
        <v>0</v>
      </c>
      <c r="J341" s="79" t="s">
        <v>199</v>
      </c>
      <c r="K341" s="27">
        <v>13000</v>
      </c>
      <c r="L341" s="27">
        <v>0</v>
      </c>
      <c r="M341" s="27">
        <v>0</v>
      </c>
      <c r="N341" s="27">
        <v>0</v>
      </c>
    </row>
    <row r="342" spans="1:14" x14ac:dyDescent="0.25">
      <c r="A342" s="35"/>
      <c r="B342" s="35"/>
      <c r="C342" s="35"/>
      <c r="D342" s="36"/>
      <c r="E342" s="35"/>
      <c r="F342" s="35"/>
      <c r="G342" s="35"/>
      <c r="H342" s="37"/>
      <c r="I342" s="35"/>
      <c r="J342" s="38"/>
      <c r="K342" s="39"/>
      <c r="L342" s="39"/>
      <c r="M342" s="39"/>
      <c r="N342" s="45"/>
    </row>
    <row r="343" spans="1:14" x14ac:dyDescent="0.25">
      <c r="A343" s="217" t="s">
        <v>325</v>
      </c>
      <c r="B343" s="218"/>
      <c r="C343" s="218"/>
      <c r="D343" s="218"/>
      <c r="E343" s="219"/>
      <c r="F343" s="219"/>
      <c r="G343" s="35"/>
      <c r="H343" s="37"/>
      <c r="I343" s="35"/>
      <c r="J343" s="38"/>
      <c r="K343" s="39"/>
      <c r="L343" s="39"/>
      <c r="M343" s="39"/>
      <c r="N343" s="45"/>
    </row>
    <row r="344" spans="1:14" x14ac:dyDescent="0.25">
      <c r="A344" s="54" t="s">
        <v>366</v>
      </c>
      <c r="B344" s="55"/>
      <c r="C344" s="55"/>
      <c r="D344" s="55"/>
      <c r="E344" s="56"/>
      <c r="F344" s="56"/>
      <c r="G344" s="35"/>
      <c r="H344" s="37"/>
      <c r="I344" s="35"/>
      <c r="J344" s="38"/>
      <c r="K344" s="39"/>
      <c r="L344" s="39"/>
      <c r="M344" s="39"/>
      <c r="N344" s="45"/>
    </row>
    <row r="345" spans="1:14" x14ac:dyDescent="0.25">
      <c r="A345" s="216" t="s">
        <v>367</v>
      </c>
      <c r="B345" s="216"/>
      <c r="C345" s="216"/>
      <c r="D345" s="216"/>
      <c r="E345" s="35"/>
      <c r="F345" s="35"/>
      <c r="G345" s="35"/>
      <c r="H345" s="37"/>
      <c r="I345" s="35"/>
      <c r="J345" s="38"/>
      <c r="K345" s="39"/>
      <c r="L345" s="39"/>
      <c r="M345" s="39"/>
      <c r="N345" s="45"/>
    </row>
    <row r="346" spans="1:14" x14ac:dyDescent="0.25">
      <c r="A346" s="35"/>
      <c r="B346" s="35"/>
      <c r="C346" s="35"/>
      <c r="D346" s="36"/>
      <c r="E346" s="35"/>
      <c r="F346" s="35"/>
      <c r="G346" s="35"/>
      <c r="H346" s="37"/>
      <c r="I346" s="35"/>
      <c r="J346" s="38"/>
      <c r="K346" s="39"/>
      <c r="L346" s="39"/>
      <c r="M346" s="39"/>
      <c r="N346" s="45"/>
    </row>
    <row r="347" spans="1:14" x14ac:dyDescent="0.25">
      <c r="A347" s="30"/>
      <c r="B347" s="30"/>
      <c r="C347" s="30"/>
      <c r="D347" s="30"/>
      <c r="E347" s="30"/>
      <c r="F347" s="30"/>
      <c r="G347" s="30"/>
      <c r="H347" s="40"/>
      <c r="I347" s="30"/>
      <c r="J347" s="41"/>
      <c r="K347" s="42"/>
      <c r="L347" s="42"/>
      <c r="M347" s="42"/>
      <c r="N347" s="45"/>
    </row>
    <row r="348" spans="1:14" x14ac:dyDescent="0.25">
      <c r="N348" s="45"/>
    </row>
    <row r="349" spans="1:14" x14ac:dyDescent="0.25">
      <c r="N349" s="45"/>
    </row>
    <row r="350" spans="1:14" x14ac:dyDescent="0.25">
      <c r="N350" s="45"/>
    </row>
    <row r="351" spans="1:14" x14ac:dyDescent="0.25">
      <c r="N351" s="45"/>
    </row>
    <row r="352" spans="1:14" x14ac:dyDescent="0.25">
      <c r="N352" s="45"/>
    </row>
    <row r="353" spans="14:14" x14ac:dyDescent="0.25">
      <c r="N353" s="45"/>
    </row>
    <row r="354" spans="14:14" x14ac:dyDescent="0.25">
      <c r="N354" s="45"/>
    </row>
    <row r="355" spans="14:14" x14ac:dyDescent="0.25">
      <c r="N355" s="45"/>
    </row>
    <row r="356" spans="14:14" x14ac:dyDescent="0.25">
      <c r="N356" s="45"/>
    </row>
    <row r="357" spans="14:14" x14ac:dyDescent="0.25">
      <c r="N357" s="45"/>
    </row>
    <row r="358" spans="14:14" x14ac:dyDescent="0.25">
      <c r="N358" s="45"/>
    </row>
    <row r="359" spans="14:14" x14ac:dyDescent="0.25">
      <c r="N359" s="45"/>
    </row>
    <row r="360" spans="14:14" x14ac:dyDescent="0.25">
      <c r="N360" s="45"/>
    </row>
    <row r="361" spans="14:14" x14ac:dyDescent="0.25">
      <c r="N361" s="45"/>
    </row>
    <row r="362" spans="14:14" x14ac:dyDescent="0.25">
      <c r="N362" s="45"/>
    </row>
    <row r="363" spans="14:14" x14ac:dyDescent="0.25">
      <c r="N363" s="45"/>
    </row>
    <row r="364" spans="14:14" x14ac:dyDescent="0.25">
      <c r="N364" s="45"/>
    </row>
    <row r="365" spans="14:14" x14ac:dyDescent="0.25">
      <c r="N365" s="45"/>
    </row>
    <row r="366" spans="14:14" x14ac:dyDescent="0.25">
      <c r="N366" s="45"/>
    </row>
    <row r="367" spans="14:14" x14ac:dyDescent="0.25">
      <c r="N367" s="45"/>
    </row>
    <row r="368" spans="14:14" x14ac:dyDescent="0.25">
      <c r="N368" s="45"/>
    </row>
    <row r="369" spans="14:14" x14ac:dyDescent="0.25">
      <c r="N369" s="45"/>
    </row>
    <row r="370" spans="14:14" x14ac:dyDescent="0.25">
      <c r="N370" s="45"/>
    </row>
    <row r="371" spans="14:14" x14ac:dyDescent="0.25">
      <c r="N371" s="45"/>
    </row>
    <row r="372" spans="14:14" x14ac:dyDescent="0.25">
      <c r="N372" s="45"/>
    </row>
    <row r="373" spans="14:14" x14ac:dyDescent="0.25">
      <c r="N373" s="45"/>
    </row>
    <row r="374" spans="14:14" x14ac:dyDescent="0.25">
      <c r="N374" s="45"/>
    </row>
    <row r="375" spans="14:14" x14ac:dyDescent="0.25">
      <c r="N375" s="45"/>
    </row>
    <row r="376" spans="14:14" x14ac:dyDescent="0.25">
      <c r="N376" s="45"/>
    </row>
    <row r="377" spans="14:14" x14ac:dyDescent="0.25">
      <c r="N377" s="45"/>
    </row>
    <row r="378" spans="14:14" x14ac:dyDescent="0.25">
      <c r="N378" s="45"/>
    </row>
    <row r="379" spans="14:14" x14ac:dyDescent="0.25">
      <c r="N379" s="45"/>
    </row>
    <row r="380" spans="14:14" x14ac:dyDescent="0.25">
      <c r="N380" s="45"/>
    </row>
    <row r="381" spans="14:14" x14ac:dyDescent="0.25">
      <c r="N381" s="45"/>
    </row>
    <row r="382" spans="14:14" x14ac:dyDescent="0.25">
      <c r="N382" s="45"/>
    </row>
    <row r="383" spans="14:14" x14ac:dyDescent="0.25">
      <c r="N383" s="45"/>
    </row>
    <row r="384" spans="14:14" x14ac:dyDescent="0.25">
      <c r="N384" s="45"/>
    </row>
    <row r="385" spans="14:14" x14ac:dyDescent="0.25">
      <c r="N385" s="45"/>
    </row>
    <row r="386" spans="14:14" x14ac:dyDescent="0.25">
      <c r="N386" s="45"/>
    </row>
    <row r="387" spans="14:14" x14ac:dyDescent="0.25">
      <c r="N387" s="45"/>
    </row>
    <row r="388" spans="14:14" x14ac:dyDescent="0.25">
      <c r="N388" s="45"/>
    </row>
    <row r="389" spans="14:14" x14ac:dyDescent="0.25">
      <c r="N389" s="45"/>
    </row>
    <row r="390" spans="14:14" x14ac:dyDescent="0.25">
      <c r="N390" s="45"/>
    </row>
    <row r="391" spans="14:14" x14ac:dyDescent="0.25">
      <c r="N391" s="45"/>
    </row>
    <row r="392" spans="14:14" x14ac:dyDescent="0.25">
      <c r="N392" s="45"/>
    </row>
    <row r="393" spans="14:14" x14ac:dyDescent="0.25">
      <c r="N393" s="45"/>
    </row>
    <row r="394" spans="14:14" x14ac:dyDescent="0.25">
      <c r="N394" s="45"/>
    </row>
    <row r="395" spans="14:14" x14ac:dyDescent="0.25">
      <c r="N395" s="45"/>
    </row>
    <row r="396" spans="14:14" x14ac:dyDescent="0.25">
      <c r="N396" s="45"/>
    </row>
    <row r="397" spans="14:14" x14ac:dyDescent="0.25">
      <c r="N397" s="45"/>
    </row>
    <row r="398" spans="14:14" x14ac:dyDescent="0.25">
      <c r="N398" s="45"/>
    </row>
    <row r="399" spans="14:14" x14ac:dyDescent="0.25">
      <c r="N399" s="45"/>
    </row>
    <row r="400" spans="14:14" x14ac:dyDescent="0.25">
      <c r="N400" s="45"/>
    </row>
    <row r="401" spans="14:14" x14ac:dyDescent="0.25">
      <c r="N401" s="45"/>
    </row>
    <row r="402" spans="14:14" x14ac:dyDescent="0.25">
      <c r="N402" s="45"/>
    </row>
    <row r="403" spans="14:14" x14ac:dyDescent="0.25">
      <c r="N403" s="45"/>
    </row>
    <row r="404" spans="14:14" x14ac:dyDescent="0.25">
      <c r="N404" s="45"/>
    </row>
    <row r="405" spans="14:14" x14ac:dyDescent="0.25">
      <c r="N405" s="45"/>
    </row>
    <row r="406" spans="14:14" x14ac:dyDescent="0.25">
      <c r="N406" s="45"/>
    </row>
    <row r="407" spans="14:14" x14ac:dyDescent="0.25">
      <c r="N407" s="45"/>
    </row>
    <row r="408" spans="14:14" x14ac:dyDescent="0.25">
      <c r="N408" s="45"/>
    </row>
    <row r="409" spans="14:14" x14ac:dyDescent="0.25">
      <c r="N409" s="45"/>
    </row>
    <row r="410" spans="14:14" x14ac:dyDescent="0.25">
      <c r="N410" s="45"/>
    </row>
    <row r="411" spans="14:14" x14ac:dyDescent="0.25">
      <c r="N411" s="45"/>
    </row>
    <row r="412" spans="14:14" x14ac:dyDescent="0.25">
      <c r="N412" s="45"/>
    </row>
    <row r="413" spans="14:14" x14ac:dyDescent="0.25">
      <c r="N413" s="45"/>
    </row>
    <row r="414" spans="14:14" x14ac:dyDescent="0.25">
      <c r="N414" s="45"/>
    </row>
    <row r="415" spans="14:14" x14ac:dyDescent="0.25">
      <c r="N415" s="45"/>
    </row>
    <row r="416" spans="14:14" x14ac:dyDescent="0.25">
      <c r="N416" s="45"/>
    </row>
    <row r="417" spans="14:14" x14ac:dyDescent="0.25">
      <c r="N417" s="45"/>
    </row>
    <row r="418" spans="14:14" x14ac:dyDescent="0.25">
      <c r="N418" s="45"/>
    </row>
    <row r="419" spans="14:14" x14ac:dyDescent="0.25">
      <c r="N419" s="45"/>
    </row>
    <row r="420" spans="14:14" x14ac:dyDescent="0.25">
      <c r="N420" s="45"/>
    </row>
    <row r="421" spans="14:14" x14ac:dyDescent="0.25">
      <c r="N421" s="45"/>
    </row>
    <row r="422" spans="14:14" x14ac:dyDescent="0.25">
      <c r="N422" s="45"/>
    </row>
    <row r="423" spans="14:14" x14ac:dyDescent="0.25">
      <c r="N423" s="45"/>
    </row>
    <row r="424" spans="14:14" x14ac:dyDescent="0.25">
      <c r="N424" s="45"/>
    </row>
    <row r="425" spans="14:14" x14ac:dyDescent="0.25">
      <c r="N425" s="45"/>
    </row>
    <row r="426" spans="14:14" x14ac:dyDescent="0.25">
      <c r="N426" s="45"/>
    </row>
    <row r="427" spans="14:14" x14ac:dyDescent="0.25">
      <c r="N427" s="45"/>
    </row>
    <row r="428" spans="14:14" x14ac:dyDescent="0.25">
      <c r="N428" s="45"/>
    </row>
    <row r="429" spans="14:14" x14ac:dyDescent="0.25">
      <c r="N429" s="45"/>
    </row>
    <row r="430" spans="14:14" x14ac:dyDescent="0.25">
      <c r="N430" s="45"/>
    </row>
    <row r="431" spans="14:14" x14ac:dyDescent="0.25">
      <c r="N431" s="45"/>
    </row>
    <row r="432" spans="14:14" x14ac:dyDescent="0.25">
      <c r="N432" s="45"/>
    </row>
    <row r="433" spans="14:14" x14ac:dyDescent="0.25">
      <c r="N433" s="45"/>
    </row>
    <row r="434" spans="14:14" x14ac:dyDescent="0.25">
      <c r="N434" s="45"/>
    </row>
    <row r="435" spans="14:14" x14ac:dyDescent="0.25">
      <c r="N435" s="45"/>
    </row>
    <row r="436" spans="14:14" x14ac:dyDescent="0.25">
      <c r="N436" s="45"/>
    </row>
    <row r="437" spans="14:14" x14ac:dyDescent="0.25">
      <c r="N437" s="45"/>
    </row>
    <row r="438" spans="14:14" x14ac:dyDescent="0.25">
      <c r="N438" s="45"/>
    </row>
    <row r="439" spans="14:14" x14ac:dyDescent="0.25">
      <c r="N439" s="45"/>
    </row>
    <row r="440" spans="14:14" x14ac:dyDescent="0.25">
      <c r="N440" s="45"/>
    </row>
    <row r="441" spans="14:14" x14ac:dyDescent="0.25">
      <c r="N441" s="45"/>
    </row>
    <row r="442" spans="14:14" x14ac:dyDescent="0.25">
      <c r="N442" s="45"/>
    </row>
    <row r="443" spans="14:14" x14ac:dyDescent="0.25">
      <c r="N443" s="45"/>
    </row>
    <row r="444" spans="14:14" x14ac:dyDescent="0.25">
      <c r="N444" s="45"/>
    </row>
    <row r="445" spans="14:14" x14ac:dyDescent="0.25">
      <c r="N445" s="45"/>
    </row>
    <row r="446" spans="14:14" x14ac:dyDescent="0.25">
      <c r="N446" s="45"/>
    </row>
    <row r="447" spans="14:14" x14ac:dyDescent="0.25">
      <c r="N447" s="45"/>
    </row>
    <row r="448" spans="14:14" x14ac:dyDescent="0.25">
      <c r="N448" s="45"/>
    </row>
    <row r="449" spans="14:14" x14ac:dyDescent="0.25">
      <c r="N449" s="45"/>
    </row>
    <row r="450" spans="14:14" x14ac:dyDescent="0.25">
      <c r="N450" s="45"/>
    </row>
    <row r="451" spans="14:14" x14ac:dyDescent="0.25">
      <c r="N451" s="45"/>
    </row>
    <row r="452" spans="14:14" x14ac:dyDescent="0.25">
      <c r="N452" s="45"/>
    </row>
    <row r="453" spans="14:14" x14ac:dyDescent="0.25">
      <c r="N453" s="45"/>
    </row>
    <row r="454" spans="14:14" x14ac:dyDescent="0.25">
      <c r="N454" s="45"/>
    </row>
    <row r="455" spans="14:14" x14ac:dyDescent="0.25">
      <c r="N455" s="45"/>
    </row>
    <row r="456" spans="14:14" x14ac:dyDescent="0.25">
      <c r="N456" s="45"/>
    </row>
    <row r="457" spans="14:14" x14ac:dyDescent="0.25">
      <c r="N457" s="45"/>
    </row>
    <row r="458" spans="14:14" x14ac:dyDescent="0.25">
      <c r="N458" s="45"/>
    </row>
    <row r="459" spans="14:14" x14ac:dyDescent="0.25">
      <c r="N459" s="45"/>
    </row>
    <row r="460" spans="14:14" x14ac:dyDescent="0.25">
      <c r="N460" s="45"/>
    </row>
    <row r="461" spans="14:14" x14ac:dyDescent="0.25">
      <c r="N461" s="45"/>
    </row>
    <row r="462" spans="14:14" x14ac:dyDescent="0.25">
      <c r="N462" s="45"/>
    </row>
    <row r="463" spans="14:14" x14ac:dyDescent="0.25">
      <c r="N463" s="45"/>
    </row>
    <row r="464" spans="14:14" x14ac:dyDescent="0.25">
      <c r="N464" s="45"/>
    </row>
    <row r="465" spans="14:14" x14ac:dyDescent="0.25">
      <c r="N465" s="45"/>
    </row>
    <row r="466" spans="14:14" x14ac:dyDescent="0.25">
      <c r="N466" s="45"/>
    </row>
    <row r="467" spans="14:14" x14ac:dyDescent="0.25">
      <c r="N467" s="45"/>
    </row>
    <row r="468" spans="14:14" x14ac:dyDescent="0.25">
      <c r="N468" s="45"/>
    </row>
    <row r="469" spans="14:14" x14ac:dyDescent="0.25">
      <c r="N469" s="45"/>
    </row>
    <row r="470" spans="14:14" x14ac:dyDescent="0.25">
      <c r="N470" s="45"/>
    </row>
    <row r="471" spans="14:14" x14ac:dyDescent="0.25">
      <c r="N471" s="45"/>
    </row>
    <row r="472" spans="14:14" x14ac:dyDescent="0.25">
      <c r="N472" s="45"/>
    </row>
    <row r="473" spans="14:14" x14ac:dyDescent="0.25">
      <c r="N473" s="45"/>
    </row>
    <row r="474" spans="14:14" x14ac:dyDescent="0.25">
      <c r="N474" s="45"/>
    </row>
    <row r="475" spans="14:14" x14ac:dyDescent="0.25">
      <c r="N475" s="45"/>
    </row>
    <row r="476" spans="14:14" x14ac:dyDescent="0.25">
      <c r="N476" s="45"/>
    </row>
    <row r="477" spans="14:14" x14ac:dyDescent="0.25">
      <c r="N477" s="45"/>
    </row>
    <row r="478" spans="14:14" x14ac:dyDescent="0.25">
      <c r="N478" s="45"/>
    </row>
    <row r="479" spans="14:14" x14ac:dyDescent="0.25">
      <c r="N479" s="45"/>
    </row>
    <row r="480" spans="14:14" x14ac:dyDescent="0.25">
      <c r="N480" s="45"/>
    </row>
    <row r="481" spans="14:14" x14ac:dyDescent="0.25">
      <c r="N481" s="45"/>
    </row>
    <row r="482" spans="14:14" x14ac:dyDescent="0.25">
      <c r="N482" s="45"/>
    </row>
    <row r="483" spans="14:14" x14ac:dyDescent="0.25">
      <c r="N483" s="45"/>
    </row>
    <row r="484" spans="14:14" x14ac:dyDescent="0.25">
      <c r="N484" s="45"/>
    </row>
    <row r="485" spans="14:14" x14ac:dyDescent="0.25">
      <c r="N485" s="45"/>
    </row>
    <row r="486" spans="14:14" x14ac:dyDescent="0.25">
      <c r="N486" s="45"/>
    </row>
    <row r="487" spans="14:14" x14ac:dyDescent="0.25">
      <c r="N487" s="45"/>
    </row>
    <row r="488" spans="14:14" x14ac:dyDescent="0.25">
      <c r="N488" s="45"/>
    </row>
    <row r="489" spans="14:14" x14ac:dyDescent="0.25">
      <c r="N489" s="45"/>
    </row>
    <row r="490" spans="14:14" x14ac:dyDescent="0.25">
      <c r="N490" s="45"/>
    </row>
    <row r="491" spans="14:14" x14ac:dyDescent="0.25">
      <c r="N491" s="45"/>
    </row>
    <row r="492" spans="14:14" x14ac:dyDescent="0.25">
      <c r="N492" s="45"/>
    </row>
    <row r="493" spans="14:14" x14ac:dyDescent="0.25">
      <c r="N493" s="45"/>
    </row>
    <row r="494" spans="14:14" x14ac:dyDescent="0.25">
      <c r="N494" s="45"/>
    </row>
    <row r="495" spans="14:14" x14ac:dyDescent="0.25">
      <c r="N495" s="45"/>
    </row>
    <row r="496" spans="14:14" x14ac:dyDescent="0.25">
      <c r="N496" s="45"/>
    </row>
    <row r="497" spans="14:14" x14ac:dyDescent="0.25">
      <c r="N497" s="45"/>
    </row>
    <row r="498" spans="14:14" x14ac:dyDescent="0.25">
      <c r="N498" s="45"/>
    </row>
    <row r="499" spans="14:14" x14ac:dyDescent="0.25">
      <c r="N499" s="45"/>
    </row>
    <row r="500" spans="14:14" x14ac:dyDescent="0.25">
      <c r="N500" s="45"/>
    </row>
    <row r="501" spans="14:14" x14ac:dyDescent="0.25">
      <c r="N501" s="45"/>
    </row>
    <row r="502" spans="14:14" x14ac:dyDescent="0.25">
      <c r="N502" s="45"/>
    </row>
    <row r="503" spans="14:14" x14ac:dyDescent="0.25">
      <c r="N503" s="45"/>
    </row>
    <row r="504" spans="14:14" x14ac:dyDescent="0.25">
      <c r="N504" s="45"/>
    </row>
    <row r="505" spans="14:14" x14ac:dyDescent="0.25">
      <c r="N505" s="45"/>
    </row>
    <row r="506" spans="14:14" x14ac:dyDescent="0.25">
      <c r="N506" s="45"/>
    </row>
    <row r="507" spans="14:14" x14ac:dyDescent="0.25">
      <c r="N507" s="45"/>
    </row>
    <row r="508" spans="14:14" x14ac:dyDescent="0.25">
      <c r="N508" s="45"/>
    </row>
    <row r="509" spans="14:14" x14ac:dyDescent="0.25">
      <c r="N509" s="45"/>
    </row>
    <row r="510" spans="14:14" x14ac:dyDescent="0.25">
      <c r="N510" s="45"/>
    </row>
    <row r="511" spans="14:14" x14ac:dyDescent="0.25">
      <c r="N511" s="45"/>
    </row>
    <row r="512" spans="14:14" x14ac:dyDescent="0.25">
      <c r="N512" s="45"/>
    </row>
    <row r="513" spans="14:14" x14ac:dyDescent="0.25">
      <c r="N513" s="45"/>
    </row>
    <row r="514" spans="14:14" x14ac:dyDescent="0.25">
      <c r="N514" s="45"/>
    </row>
    <row r="515" spans="14:14" x14ac:dyDescent="0.25">
      <c r="N515" s="45"/>
    </row>
    <row r="516" spans="14:14" x14ac:dyDescent="0.25">
      <c r="N516" s="45"/>
    </row>
    <row r="517" spans="14:14" x14ac:dyDescent="0.25">
      <c r="N517" s="45"/>
    </row>
    <row r="518" spans="14:14" x14ac:dyDescent="0.25">
      <c r="N518" s="45"/>
    </row>
    <row r="519" spans="14:14" x14ac:dyDescent="0.25">
      <c r="N519" s="45"/>
    </row>
    <row r="520" spans="14:14" x14ac:dyDescent="0.25">
      <c r="N520" s="45"/>
    </row>
    <row r="521" spans="14:14" x14ac:dyDescent="0.25">
      <c r="N521" s="45"/>
    </row>
    <row r="522" spans="14:14" x14ac:dyDescent="0.25">
      <c r="N522" s="45"/>
    </row>
    <row r="523" spans="14:14" x14ac:dyDescent="0.25">
      <c r="N523" s="45"/>
    </row>
    <row r="524" spans="14:14" x14ac:dyDescent="0.25">
      <c r="N524" s="45"/>
    </row>
    <row r="525" spans="14:14" x14ac:dyDescent="0.25">
      <c r="N525" s="45"/>
    </row>
    <row r="526" spans="14:14" x14ac:dyDescent="0.25">
      <c r="N526" s="45"/>
    </row>
    <row r="527" spans="14:14" x14ac:dyDescent="0.25">
      <c r="N527" s="45"/>
    </row>
    <row r="528" spans="14:14" x14ac:dyDescent="0.25">
      <c r="N528" s="45"/>
    </row>
    <row r="529" spans="14:14" x14ac:dyDescent="0.25">
      <c r="N529" s="45"/>
    </row>
    <row r="530" spans="14:14" x14ac:dyDescent="0.25">
      <c r="N530" s="45"/>
    </row>
    <row r="531" spans="14:14" x14ac:dyDescent="0.25">
      <c r="N531" s="45"/>
    </row>
    <row r="532" spans="14:14" x14ac:dyDescent="0.25">
      <c r="N532" s="45"/>
    </row>
    <row r="533" spans="14:14" x14ac:dyDescent="0.25">
      <c r="N533" s="45"/>
    </row>
    <row r="534" spans="14:14" x14ac:dyDescent="0.25">
      <c r="N534" s="45"/>
    </row>
    <row r="535" spans="14:14" x14ac:dyDescent="0.25">
      <c r="N535" s="45"/>
    </row>
    <row r="536" spans="14:14" x14ac:dyDescent="0.25">
      <c r="N536" s="45"/>
    </row>
    <row r="537" spans="14:14" x14ac:dyDescent="0.25">
      <c r="N537" s="45"/>
    </row>
    <row r="538" spans="14:14" x14ac:dyDescent="0.25">
      <c r="N538" s="45"/>
    </row>
    <row r="539" spans="14:14" x14ac:dyDescent="0.25">
      <c r="N539" s="45"/>
    </row>
    <row r="540" spans="14:14" x14ac:dyDescent="0.25">
      <c r="N540" s="45"/>
    </row>
    <row r="541" spans="14:14" x14ac:dyDescent="0.25">
      <c r="N541" s="45"/>
    </row>
    <row r="542" spans="14:14" x14ac:dyDescent="0.25">
      <c r="N542" s="45"/>
    </row>
    <row r="543" spans="14:14" x14ac:dyDescent="0.25">
      <c r="N543" s="45"/>
    </row>
    <row r="544" spans="14:14" x14ac:dyDescent="0.25">
      <c r="N544" s="45"/>
    </row>
    <row r="545" spans="14:14" x14ac:dyDescent="0.25">
      <c r="N545" s="45"/>
    </row>
  </sheetData>
  <autoFilter ref="A11:M326" xr:uid="{00000000-0009-0000-0000-000002000000}"/>
  <mergeCells count="138">
    <mergeCell ref="J315:J316"/>
    <mergeCell ref="L315:L316"/>
    <mergeCell ref="M315:M316"/>
    <mergeCell ref="N315:N316"/>
    <mergeCell ref="A315:A316"/>
    <mergeCell ref="B315:B316"/>
    <mergeCell ref="C315:C316"/>
    <mergeCell ref="D315:D316"/>
    <mergeCell ref="E315:E316"/>
    <mergeCell ref="F315:F316"/>
    <mergeCell ref="G315:G316"/>
    <mergeCell ref="H315:H316"/>
    <mergeCell ref="I315:I316"/>
    <mergeCell ref="O130:O132"/>
    <mergeCell ref="A345:D345"/>
    <mergeCell ref="L204:L205"/>
    <mergeCell ref="A343:F343"/>
    <mergeCell ref="A336:A337"/>
    <mergeCell ref="B336:B337"/>
    <mergeCell ref="D336:D337"/>
    <mergeCell ref="E336:E337"/>
    <mergeCell ref="F336:F337"/>
    <mergeCell ref="G336:G337"/>
    <mergeCell ref="H336:H337"/>
    <mergeCell ref="I336:I337"/>
    <mergeCell ref="J336:J337"/>
    <mergeCell ref="A339:A340"/>
    <mergeCell ref="H339:H340"/>
    <mergeCell ref="I339:I340"/>
    <mergeCell ref="J339:J340"/>
    <mergeCell ref="B339:B340"/>
    <mergeCell ref="D339:D340"/>
    <mergeCell ref="E339:E340"/>
    <mergeCell ref="A268:A270"/>
    <mergeCell ref="B268:B270"/>
    <mergeCell ref="C268:C270"/>
    <mergeCell ref="E268:E270"/>
    <mergeCell ref="F268:F270"/>
    <mergeCell ref="N13:N14"/>
    <mergeCell ref="A115:A116"/>
    <mergeCell ref="B115:B116"/>
    <mergeCell ref="D115:D116"/>
    <mergeCell ref="F339:F340"/>
    <mergeCell ref="G339:G340"/>
    <mergeCell ref="C13:C14"/>
    <mergeCell ref="B13:B14"/>
    <mergeCell ref="A13:A14"/>
    <mergeCell ref="A15:A16"/>
    <mergeCell ref="B15:B16"/>
    <mergeCell ref="C15:C16"/>
    <mergeCell ref="A185:A186"/>
    <mergeCell ref="B185:B186"/>
    <mergeCell ref="C185:C186"/>
    <mergeCell ref="D185:D186"/>
    <mergeCell ref="C187:C188"/>
    <mergeCell ref="D187:D188"/>
    <mergeCell ref="C131:C132"/>
    <mergeCell ref="A264:A265"/>
    <mergeCell ref="B264:B265"/>
    <mergeCell ref="A178:A179"/>
    <mergeCell ref="D13:D14"/>
    <mergeCell ref="D204:D205"/>
    <mergeCell ref="D15:D16"/>
    <mergeCell ref="D264:D265"/>
    <mergeCell ref="D178:D179"/>
    <mergeCell ref="D183:D184"/>
    <mergeCell ref="A183:A184"/>
    <mergeCell ref="A204:A205"/>
    <mergeCell ref="B204:B205"/>
    <mergeCell ref="C204:C205"/>
    <mergeCell ref="C264:C265"/>
    <mergeCell ref="D131:D132"/>
    <mergeCell ref="A187:A188"/>
    <mergeCell ref="B187:B188"/>
    <mergeCell ref="C183:C184"/>
    <mergeCell ref="A131:A132"/>
    <mergeCell ref="B131:B132"/>
    <mergeCell ref="C178:C179"/>
    <mergeCell ref="B178:B179"/>
    <mergeCell ref="B183:B184"/>
    <mergeCell ref="G268:G270"/>
    <mergeCell ref="H268:H270"/>
    <mergeCell ref="N131:N132"/>
    <mergeCell ref="M204:M205"/>
    <mergeCell ref="M183:M184"/>
    <mergeCell ref="L183:L184"/>
    <mergeCell ref="K183:K184"/>
    <mergeCell ref="M178:M179"/>
    <mergeCell ref="K178:K179"/>
    <mergeCell ref="L178:L179"/>
    <mergeCell ref="M264:M265"/>
    <mergeCell ref="K204:K205"/>
    <mergeCell ref="K264:K265"/>
    <mergeCell ref="L264:L265"/>
    <mergeCell ref="N204:N205"/>
    <mergeCell ref="N264:N265"/>
    <mergeCell ref="N183:N184"/>
    <mergeCell ref="N178:N179"/>
    <mergeCell ref="I268:I269"/>
    <mergeCell ref="J268:J269"/>
    <mergeCell ref="L268:L269"/>
    <mergeCell ref="M268:M269"/>
    <mergeCell ref="N268:N269"/>
    <mergeCell ref="A7:A10"/>
    <mergeCell ref="B7:B10"/>
    <mergeCell ref="E6:H6"/>
    <mergeCell ref="C7:C10"/>
    <mergeCell ref="D7:D10"/>
    <mergeCell ref="E7:J7"/>
    <mergeCell ref="E8:E10"/>
    <mergeCell ref="F8:F10"/>
    <mergeCell ref="G8:J8"/>
    <mergeCell ref="I9:I10"/>
    <mergeCell ref="J9:J10"/>
    <mergeCell ref="I1:M3"/>
    <mergeCell ref="G9:H9"/>
    <mergeCell ref="A299:A300"/>
    <mergeCell ref="B299:B300"/>
    <mergeCell ref="C299:C300"/>
    <mergeCell ref="D299:D300"/>
    <mergeCell ref="K8:K10"/>
    <mergeCell ref="L8:L10"/>
    <mergeCell ref="M8:M10"/>
    <mergeCell ref="M13:M14"/>
    <mergeCell ref="K13:K14"/>
    <mergeCell ref="L13:L14"/>
    <mergeCell ref="K7:N7"/>
    <mergeCell ref="N8:N10"/>
    <mergeCell ref="A4:M4"/>
    <mergeCell ref="N299:N300"/>
    <mergeCell ref="K131:K132"/>
    <mergeCell ref="L131:L132"/>
    <mergeCell ref="M131:M132"/>
    <mergeCell ref="K299:K300"/>
    <mergeCell ref="L299:L300"/>
    <mergeCell ref="M299:M300"/>
    <mergeCell ref="A5:M5"/>
    <mergeCell ref="D268:D269"/>
  </mergeCells>
  <phoneticPr fontId="9" type="noConversion"/>
  <pageMargins left="0.7" right="0.7" top="0.75" bottom="0.75" header="0.3" footer="0.3"/>
  <pageSetup paperSize="9" scale="54" fitToHeight="0" orientation="landscape" r:id="rId1"/>
  <headerFooter differentFirst="1">
    <oddHeader>&amp;C&amp;P</oddHeader>
    <firstHeader>&amp;C&amp;K00+0001</firstHeader>
  </headerFooter>
  <rowBreaks count="29" manualBreakCount="29">
    <brk id="20" max="13" man="1"/>
    <brk id="32" max="13" man="1"/>
    <brk id="54" max="13" man="1"/>
    <brk id="66" max="13" man="1"/>
    <brk id="79" max="13" man="1"/>
    <brk id="90" max="13" man="1"/>
    <brk id="101" max="13" man="1"/>
    <brk id="113" max="13" man="1"/>
    <brk id="124" max="13" man="1"/>
    <brk id="136" max="13" man="1"/>
    <brk id="153" max="13" man="1"/>
    <brk id="160" max="13" man="1"/>
    <brk id="170" max="13" man="1"/>
    <brk id="182" max="13" man="1"/>
    <brk id="195" max="13" man="1"/>
    <brk id="203" max="13" man="1"/>
    <brk id="214" max="13" man="1"/>
    <brk id="223" max="13" man="1"/>
    <brk id="236" max="13" man="1"/>
    <brk id="244" max="13" man="1"/>
    <brk id="254" max="13" man="1"/>
    <brk id="267" max="13" man="1"/>
    <brk id="279" max="13" man="1"/>
    <brk id="291" max="13" man="1"/>
    <brk id="302" max="13" man="1"/>
    <brk id="309" max="13" man="1"/>
    <brk id="314" max="13" man="1"/>
    <brk id="317" max="13" man="1"/>
    <brk id="329"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пример</vt:lpstr>
      <vt:lpstr>квартальный отчет Вариант 1</vt:lpstr>
      <vt:lpstr>проект Плана реализации</vt:lpstr>
      <vt:lpstr>'проект Плана реализации'!Область_печати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Охотникова</dc:creator>
  <cp:lastModifiedBy>Гончарова Светлана Анатольевна</cp:lastModifiedBy>
  <cp:lastPrinted>2024-12-26T10:58:13Z</cp:lastPrinted>
  <dcterms:created xsi:type="dcterms:W3CDTF">2020-09-17T13:48:54Z</dcterms:created>
  <dcterms:modified xsi:type="dcterms:W3CDTF">2024-12-26T11:07:39Z</dcterms:modified>
</cp:coreProperties>
</file>