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80" windowWidth="23250" windowHeight="9855"/>
  </bookViews>
  <sheets>
    <sheet name="2024-2026" sheetId="1" r:id="rId1"/>
  </sheets>
  <definedNames>
    <definedName name="_xlnm._FilterDatabase" localSheetId="0" hidden="1">'2024-2026'!$A$9:$P$241</definedName>
    <definedName name="_xlnm.Print_Titles" localSheetId="0">'2024-2026'!$9:$9</definedName>
    <definedName name="_xlnm.Print_Area" localSheetId="0">'2024-2026'!$A$1:$M$242</definedName>
  </definedNames>
  <calcPr calcId="145621"/>
</workbook>
</file>

<file path=xl/calcChain.xml><?xml version="1.0" encoding="utf-8"?>
<calcChain xmlns="http://schemas.openxmlformats.org/spreadsheetml/2006/main">
  <c r="I121" i="1" l="1"/>
  <c r="I48" i="1"/>
  <c r="I139" i="1" l="1"/>
  <c r="H139" i="1" s="1"/>
  <c r="H53" i="1"/>
  <c r="I22" i="1"/>
  <c r="L12" i="1" l="1"/>
  <c r="M12" i="1"/>
  <c r="M84" i="1"/>
  <c r="L84" i="1"/>
  <c r="M93" i="1"/>
  <c r="L93" i="1"/>
  <c r="K93" i="1"/>
  <c r="H93" i="1"/>
  <c r="M91" i="1"/>
  <c r="L91" i="1"/>
  <c r="K91" i="1"/>
  <c r="H91" i="1"/>
  <c r="I124" i="1" l="1"/>
  <c r="L163" i="1" l="1"/>
  <c r="M163" i="1"/>
  <c r="K163" i="1"/>
  <c r="L97" i="1"/>
  <c r="M97" i="1"/>
  <c r="K97" i="1"/>
  <c r="I205" i="1" l="1"/>
  <c r="L203" i="1"/>
  <c r="H203" i="1" s="1"/>
  <c r="M203" i="1"/>
  <c r="K203" i="1"/>
  <c r="I185" i="1"/>
  <c r="I181" i="1"/>
  <c r="M58" i="1" l="1"/>
  <c r="L235" i="1"/>
  <c r="M235" i="1"/>
  <c r="M233" i="1" s="1"/>
  <c r="K235" i="1"/>
  <c r="M238" i="1"/>
  <c r="L238" i="1"/>
  <c r="K238" i="1"/>
  <c r="M236" i="1"/>
  <c r="L236" i="1"/>
  <c r="K236" i="1"/>
  <c r="L233" i="1"/>
  <c r="K233" i="1"/>
  <c r="L210" i="1"/>
  <c r="M210" i="1"/>
  <c r="K210" i="1"/>
  <c r="H238" i="1" l="1"/>
  <c r="H236" i="1"/>
  <c r="L162" i="1"/>
  <c r="M162" i="1"/>
  <c r="K162" i="1"/>
  <c r="L205" i="1"/>
  <c r="M205" i="1"/>
  <c r="K205" i="1"/>
  <c r="H205" i="1" l="1"/>
  <c r="M201" i="1"/>
  <c r="L201" i="1"/>
  <c r="K201" i="1"/>
  <c r="M199" i="1"/>
  <c r="L199" i="1"/>
  <c r="K199" i="1"/>
  <c r="M197" i="1"/>
  <c r="L197" i="1"/>
  <c r="K197" i="1"/>
  <c r="M195" i="1"/>
  <c r="L195" i="1"/>
  <c r="K195" i="1"/>
  <c r="M193" i="1"/>
  <c r="L193" i="1"/>
  <c r="K193" i="1"/>
  <c r="M191" i="1"/>
  <c r="L191" i="1"/>
  <c r="K191" i="1"/>
  <c r="K179" i="1"/>
  <c r="L179" i="1"/>
  <c r="L96" i="1"/>
  <c r="M96" i="1"/>
  <c r="K96" i="1"/>
  <c r="M133" i="1"/>
  <c r="L133" i="1"/>
  <c r="K133" i="1"/>
  <c r="H201" i="1" l="1"/>
  <c r="H195" i="1"/>
  <c r="H199" i="1"/>
  <c r="H197" i="1"/>
  <c r="H193" i="1"/>
  <c r="H191" i="1"/>
  <c r="H133" i="1"/>
  <c r="M110" i="1" l="1"/>
  <c r="L110" i="1"/>
  <c r="K110" i="1"/>
  <c r="I107" i="1"/>
  <c r="M104" i="1"/>
  <c r="L104" i="1"/>
  <c r="K104" i="1"/>
  <c r="H110" i="1" l="1"/>
  <c r="H104" i="1"/>
  <c r="L83" i="1"/>
  <c r="M83" i="1"/>
  <c r="K84" i="1"/>
  <c r="K83" i="1"/>
  <c r="L85" i="1"/>
  <c r="M85" i="1"/>
  <c r="K85" i="1"/>
  <c r="L68" i="1"/>
  <c r="M68" i="1"/>
  <c r="K68" i="1"/>
  <c r="M69" i="1"/>
  <c r="L69" i="1"/>
  <c r="K69" i="1"/>
  <c r="H85" i="1" l="1"/>
  <c r="H69" i="1"/>
  <c r="K38" i="1" l="1"/>
  <c r="K12" i="1" s="1"/>
  <c r="L37" i="1"/>
  <c r="M37" i="1"/>
  <c r="L38" i="1"/>
  <c r="M38" i="1"/>
  <c r="K37" i="1"/>
  <c r="I45" i="1" l="1"/>
  <c r="I42" i="1"/>
  <c r="M39" i="1"/>
  <c r="L39" i="1"/>
  <c r="K39" i="1"/>
  <c r="I39" i="1"/>
  <c r="M15" i="1"/>
  <c r="M14" i="1"/>
  <c r="L15" i="1"/>
  <c r="L14" i="1"/>
  <c r="K14" i="1"/>
  <c r="K15" i="1"/>
  <c r="I16" i="1"/>
  <c r="L177" i="1" l="1"/>
  <c r="M177" i="1"/>
  <c r="K177" i="1"/>
  <c r="M175" i="1"/>
  <c r="L175" i="1"/>
  <c r="K175" i="1"/>
  <c r="M139" i="1"/>
  <c r="L139" i="1"/>
  <c r="K139" i="1"/>
  <c r="L136" i="1"/>
  <c r="M136" i="1"/>
  <c r="K136" i="1"/>
  <c r="L124" i="1"/>
  <c r="M124" i="1"/>
  <c r="K124" i="1"/>
  <c r="H177" i="1" l="1"/>
  <c r="H136" i="1"/>
  <c r="H175" i="1"/>
  <c r="L48" i="1" l="1"/>
  <c r="M48" i="1"/>
  <c r="K48" i="1"/>
  <c r="H48" i="1" l="1"/>
  <c r="M231" i="1" l="1"/>
  <c r="L231" i="1"/>
  <c r="K231" i="1"/>
  <c r="M211" i="1"/>
  <c r="L211" i="1"/>
  <c r="K211" i="1"/>
  <c r="M229" i="1"/>
  <c r="L229" i="1"/>
  <c r="K229" i="1"/>
  <c r="M227" i="1"/>
  <c r="L227" i="1"/>
  <c r="K227" i="1"/>
  <c r="M225" i="1"/>
  <c r="L225" i="1"/>
  <c r="K225" i="1"/>
  <c r="M223" i="1"/>
  <c r="L223" i="1"/>
  <c r="K223" i="1"/>
  <c r="M221" i="1"/>
  <c r="L221" i="1"/>
  <c r="K221" i="1"/>
  <c r="M219" i="1"/>
  <c r="L219" i="1"/>
  <c r="K219" i="1"/>
  <c r="M217" i="1"/>
  <c r="L217" i="1"/>
  <c r="K217" i="1"/>
  <c r="M215" i="1"/>
  <c r="L215" i="1"/>
  <c r="K215" i="1"/>
  <c r="M159" i="1"/>
  <c r="L159" i="1"/>
  <c r="K159" i="1"/>
  <c r="M156" i="1"/>
  <c r="L156" i="1"/>
  <c r="K156" i="1"/>
  <c r="H227" i="1" l="1"/>
  <c r="H215" i="1"/>
  <c r="H219" i="1"/>
  <c r="H211" i="1"/>
  <c r="H217" i="1"/>
  <c r="H221" i="1"/>
  <c r="H225" i="1"/>
  <c r="H229" i="1"/>
  <c r="H231" i="1"/>
  <c r="H223" i="1"/>
  <c r="H159" i="1"/>
  <c r="H156" i="1"/>
  <c r="M53" i="1" l="1"/>
  <c r="M213" i="1"/>
  <c r="L213" i="1"/>
  <c r="K213" i="1"/>
  <c r="H213" i="1" l="1"/>
  <c r="M164" i="1" l="1"/>
  <c r="L164" i="1"/>
  <c r="K164" i="1"/>
  <c r="H164" i="1" l="1"/>
  <c r="M45" i="1"/>
  <c r="M42" i="1" l="1"/>
  <c r="M189" i="1" l="1"/>
  <c r="L189" i="1"/>
  <c r="K189" i="1"/>
  <c r="M187" i="1"/>
  <c r="L187" i="1"/>
  <c r="K187" i="1"/>
  <c r="M185" i="1"/>
  <c r="L185" i="1"/>
  <c r="K185" i="1"/>
  <c r="M183" i="1"/>
  <c r="L183" i="1"/>
  <c r="K183" i="1"/>
  <c r="M173" i="1"/>
  <c r="L173" i="1"/>
  <c r="K173" i="1"/>
  <c r="M171" i="1"/>
  <c r="L171" i="1"/>
  <c r="K171" i="1"/>
  <c r="I169" i="1"/>
  <c r="K121" i="1"/>
  <c r="M115" i="1"/>
  <c r="L115" i="1"/>
  <c r="K115" i="1"/>
  <c r="M145" i="1"/>
  <c r="L145" i="1"/>
  <c r="K145" i="1"/>
  <c r="M142" i="1"/>
  <c r="L142" i="1"/>
  <c r="K142" i="1"/>
  <c r="M131" i="1"/>
  <c r="L131" i="1"/>
  <c r="K131" i="1"/>
  <c r="L126" i="1"/>
  <c r="M126" i="1"/>
  <c r="K126" i="1"/>
  <c r="H124" i="1" l="1"/>
  <c r="H131" i="1"/>
  <c r="M161" i="1"/>
  <c r="L161" i="1"/>
  <c r="H187" i="1"/>
  <c r="K161" i="1"/>
  <c r="H189" i="1"/>
  <c r="H185" i="1"/>
  <c r="H183" i="1"/>
  <c r="H171" i="1"/>
  <c r="H173" i="1"/>
  <c r="H115" i="1"/>
  <c r="H145" i="1"/>
  <c r="H142" i="1"/>
  <c r="M118" i="1"/>
  <c r="L118" i="1"/>
  <c r="K118" i="1"/>
  <c r="M77" i="1"/>
  <c r="L77" i="1"/>
  <c r="K77" i="1"/>
  <c r="I62" i="1"/>
  <c r="L53" i="1"/>
  <c r="K53" i="1"/>
  <c r="M51" i="1"/>
  <c r="L51" i="1"/>
  <c r="K51" i="1"/>
  <c r="K45" i="1"/>
  <c r="M33" i="1"/>
  <c r="L33" i="1"/>
  <c r="K33" i="1"/>
  <c r="M31" i="1"/>
  <c r="L31" i="1"/>
  <c r="K31" i="1"/>
  <c r="H51" i="1" l="1"/>
  <c r="H118" i="1"/>
  <c r="H77" i="1"/>
  <c r="H33" i="1"/>
  <c r="H31" i="1"/>
  <c r="L22" i="1" l="1"/>
  <c r="M22" i="1"/>
  <c r="I19" i="1"/>
  <c r="L45" i="1" l="1"/>
  <c r="H45" i="1" s="1"/>
  <c r="L167" i="1" l="1"/>
  <c r="M167" i="1"/>
  <c r="K167" i="1"/>
  <c r="M179" i="1"/>
  <c r="H167" i="1" l="1"/>
  <c r="H179" i="1"/>
  <c r="M72" i="1" l="1"/>
  <c r="L72" i="1"/>
  <c r="K72" i="1"/>
  <c r="H72" i="1" l="1"/>
  <c r="K22" i="1"/>
  <c r="H22" i="1" s="1"/>
  <c r="K79" i="1" l="1"/>
  <c r="M79" i="1"/>
  <c r="L79" i="1"/>
  <c r="H79" i="1" l="1"/>
  <c r="K95" i="1"/>
  <c r="K19" i="1" l="1"/>
  <c r="M181" i="1" l="1"/>
  <c r="L181" i="1" l="1"/>
  <c r="K181" i="1"/>
  <c r="H181" i="1" l="1"/>
  <c r="K148" i="1"/>
  <c r="L148" i="1"/>
  <c r="M148" i="1"/>
  <c r="M153" i="1"/>
  <c r="L153" i="1"/>
  <c r="K153" i="1"/>
  <c r="M113" i="1"/>
  <c r="L113" i="1"/>
  <c r="K113" i="1"/>
  <c r="L98" i="1"/>
  <c r="M98" i="1"/>
  <c r="H153" i="1" l="1"/>
  <c r="H113" i="1"/>
  <c r="H148" i="1"/>
  <c r="L57" i="1" l="1"/>
  <c r="M57" i="1"/>
  <c r="L58" i="1"/>
  <c r="K57" i="1"/>
  <c r="K58" i="1"/>
  <c r="H39" i="1" l="1"/>
  <c r="L28" i="1"/>
  <c r="M28" i="1"/>
  <c r="K28" i="1"/>
  <c r="M169" i="1"/>
  <c r="M151" i="1"/>
  <c r="M129" i="1"/>
  <c r="M107" i="1"/>
  <c r="M121" i="1"/>
  <c r="M101" i="1"/>
  <c r="M88" i="1"/>
  <c r="M74" i="1"/>
  <c r="M66" i="1"/>
  <c r="M62" i="1"/>
  <c r="M59" i="1"/>
  <c r="M25" i="1"/>
  <c r="M16" i="1"/>
  <c r="M19" i="1"/>
  <c r="H28" i="1" l="1"/>
  <c r="M95" i="1"/>
  <c r="M13" i="1"/>
  <c r="M56" i="1"/>
  <c r="M208" i="1"/>
  <c r="M82" i="1"/>
  <c r="M36" i="1"/>
  <c r="M11" i="1" l="1"/>
  <c r="M10" i="1" s="1"/>
  <c r="K42" i="1" l="1"/>
  <c r="L42" i="1"/>
  <c r="H42" i="1" l="1"/>
  <c r="K66" i="1"/>
  <c r="L66" i="1"/>
  <c r="K11" i="1"/>
  <c r="K10" i="1" s="1"/>
  <c r="L11" i="1"/>
  <c r="L10" i="1" s="1"/>
  <c r="K169" i="1"/>
  <c r="L169" i="1"/>
  <c r="K151" i="1"/>
  <c r="L151" i="1"/>
  <c r="K129" i="1"/>
  <c r="L129" i="1"/>
  <c r="K107" i="1"/>
  <c r="L107" i="1"/>
  <c r="L121" i="1"/>
  <c r="H121" i="1" s="1"/>
  <c r="K101" i="1"/>
  <c r="L101" i="1"/>
  <c r="K98" i="1"/>
  <c r="H98" i="1" s="1"/>
  <c r="K88" i="1"/>
  <c r="L88" i="1"/>
  <c r="K74" i="1"/>
  <c r="L74" i="1"/>
  <c r="K62" i="1"/>
  <c r="L62" i="1"/>
  <c r="K59" i="1"/>
  <c r="L59" i="1"/>
  <c r="H169" i="1" l="1"/>
  <c r="H107" i="1"/>
  <c r="H62" i="1"/>
  <c r="H59" i="1"/>
  <c r="H74" i="1"/>
  <c r="H151" i="1"/>
  <c r="H129" i="1"/>
  <c r="H88" i="1"/>
  <c r="H101" i="1"/>
  <c r="K208" i="1"/>
  <c r="L208" i="1"/>
  <c r="L56" i="1"/>
  <c r="L95" i="1"/>
  <c r="K82" i="1"/>
  <c r="K56" i="1"/>
  <c r="L36" i="1"/>
  <c r="L82" i="1"/>
  <c r="K36" i="1"/>
  <c r="K25" i="1" l="1"/>
  <c r="L25" i="1"/>
  <c r="K16" i="1"/>
  <c r="L16" i="1"/>
  <c r="L19" i="1"/>
  <c r="H19" i="1" s="1"/>
  <c r="H25" i="1" l="1"/>
  <c r="H16" i="1"/>
  <c r="L13" i="1"/>
  <c r="K13" i="1"/>
</calcChain>
</file>

<file path=xl/sharedStrings.xml><?xml version="1.0" encoding="utf-8"?>
<sst xmlns="http://schemas.openxmlformats.org/spreadsheetml/2006/main" count="788" uniqueCount="262">
  <si>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</si>
  <si>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</si>
  <si>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</si>
  <si>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</si>
  <si>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Плановый период</t>
  </si>
  <si>
    <t>муниципальный заказчик (получатель субсидии)</t>
  </si>
  <si>
    <t>Всего по объектам, в т.ч. по направлениям:</t>
  </si>
  <si>
    <t>Всего</t>
  </si>
  <si>
    <t>ОБ</t>
  </si>
  <si>
    <t>ГБ</t>
  </si>
  <si>
    <t>1.</t>
  </si>
  <si>
    <t>Бюджетные инвестиции</t>
  </si>
  <si>
    <t>Строительство</t>
  </si>
  <si>
    <t>Субсидия</t>
  </si>
  <si>
    <t>6.*</t>
  </si>
  <si>
    <t>2022-2024</t>
  </si>
  <si>
    <t>25.</t>
  </si>
  <si>
    <t>Реконструкция</t>
  </si>
  <si>
    <t>МКУ «ГДСР»</t>
  </si>
  <si>
    <t>29.</t>
  </si>
  <si>
    <t>30.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</si>
  <si>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</si>
  <si>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>2021-2025</t>
  </si>
  <si>
    <t>№ 443 от 04.06.2021</t>
  </si>
  <si>
    <t>2021-2024</t>
  </si>
  <si>
    <t>Разработка проектной документации</t>
  </si>
  <si>
    <t>МП «Калининград-теплосеть»</t>
  </si>
  <si>
    <t>57.</t>
  </si>
  <si>
    <t>58.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</si>
  <si>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</si>
  <si>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</si>
  <si>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</si>
  <si>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</si>
  <si>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КГХиС</t>
  </si>
  <si>
    <t>КпСП</t>
  </si>
  <si>
    <t>КРДТИ</t>
  </si>
  <si>
    <t>№ 1134 от 11.12.2020
 (в редакции от 16.07.2021 № 574)</t>
  </si>
  <si>
    <t>№ 1996 от 30.11.2015
 (в редакции от 07.02.2019 № 59)</t>
  </si>
  <si>
    <t>Общий объем финансирования, тыс. руб.</t>
  </si>
  <si>
    <t>Источни-ки финанси-рования</t>
  </si>
  <si>
    <t>2024 г.</t>
  </si>
  <si>
    <t>2.*</t>
  </si>
  <si>
    <t>3.*</t>
  </si>
  <si>
    <t>4.*</t>
  </si>
  <si>
    <t>5.*</t>
  </si>
  <si>
    <t>8.</t>
  </si>
  <si>
    <t>9.</t>
  </si>
  <si>
    <t>10.</t>
  </si>
  <si>
    <t>Строительство дошкольного учреждения по проезду Тихорецкому в г. Калининграде</t>
  </si>
  <si>
    <t>2023-2024</t>
  </si>
  <si>
    <t>Строительство дошкольного учреждения по ул. Флагманской в г. Калининграде</t>
  </si>
  <si>
    <t xml:space="preserve">Строительство дошкольного учреждения по ул. Благовещенской в г. Калининграде </t>
  </si>
  <si>
    <t>Строительство дошкольного учреждения по ул. Владимирской в г. Калининграде</t>
  </si>
  <si>
    <t>Строительство дошкольного учреждения по ул. Баженова в г. Калининграде</t>
  </si>
  <si>
    <t>Строительство  общеобразовательной школы в Юго-Восточном жилом районе г. Калининграда (концессия)</t>
  </si>
  <si>
    <t>Строительство нового корпуса общеобразовательной школы № 11 по ул. Мира в г. Калининграде</t>
  </si>
  <si>
    <t>Строительство нового корпуса общеобразовательной школы № 46 по 
ул. Летней в г. Калининграде</t>
  </si>
  <si>
    <t>Строительство газовой котельной на цели отопления и горячего водоснабжения объектов МАУ ЦОПМИ «Огонек» по ул. Балтийская, 29 в г. Светлогорске</t>
  </si>
  <si>
    <t>Строительство нового корпуса детского оздоровительного лагеря на территории загородного центра им. Гайдара в г. Светлогорске</t>
  </si>
  <si>
    <t>Реконструкция объекта «Аквариум» (литер Г) под «Террариум» по адресу пр. Мира, 26</t>
  </si>
  <si>
    <t>Реконструкция Советского проспекта от
ул. Марш. Борзова до ул. Габайдулина в 
г. Калининграде</t>
  </si>
  <si>
    <t>Строительство ул. Горчакова (от ул. Ген. Челнокова до ул. Согласия) в г. Калининграде</t>
  </si>
  <si>
    <t>Строительство ул. Героя России Мариенко в г. Калининграде</t>
  </si>
  <si>
    <t>Строительство ул. Велосипедная дорога в г. Калининграде</t>
  </si>
  <si>
    <t>Строительство ул. Благовещенской в г. Калининграде</t>
  </si>
  <si>
    <t xml:space="preserve">«Строительство улицы Понартской с транспортными развязками в 
г. Калининграде (от ул. Аллея Смелых до 
ул. У. Громовой)» (Этап III) </t>
  </si>
  <si>
    <t>Строительство эстакады с устройством инженерных сетей по ул. Суворова в
г. Калининграде</t>
  </si>
  <si>
    <t>Реконструкция участка проспекта Победы от улицы Кутузова до улицы Радищева в 
г. Калининграде</t>
  </si>
  <si>
    <t>Строительство участка дороги от 
ул. Д. Донского до наб. Правая в 
г. Калининграде</t>
  </si>
  <si>
    <t>Строительство газовой котельной по ул. Берестяная в г. Калининграде</t>
  </si>
  <si>
    <t>2020-2024</t>
  </si>
  <si>
    <t>31.</t>
  </si>
  <si>
    <t>№ 1006 от 06.11.2020
 (в редакции от 17.01.2022 № 21)</t>
  </si>
  <si>
    <t>Строительство Центра прогресса бокса по ул. Железнодорожной в г. Калининграде</t>
  </si>
  <si>
    <t>МАУ СШ № 12 ПО БОКСУ</t>
  </si>
  <si>
    <t xml:space="preserve">Разработка проектной и рабочей документации </t>
  </si>
  <si>
    <t>№ 389 от 31.05.2022</t>
  </si>
  <si>
    <t>Строительство ул. Юбилейная в г. Калининграде</t>
  </si>
  <si>
    <t>№ 403 от 02.06.2022</t>
  </si>
  <si>
    <t>№ 579 от 15.07.2022</t>
  </si>
  <si>
    <t>№ 681 от 09.08.2022</t>
  </si>
  <si>
    <t>№ 1133 от 10.12.2019
 (в редакции от 25.10.2022 № 1000)</t>
  </si>
  <si>
    <t>МБУ "УКС"</t>
  </si>
  <si>
    <t>2025 г.</t>
  </si>
  <si>
    <t>2022-2025</t>
  </si>
  <si>
    <t>МБУ «УКС»</t>
  </si>
  <si>
    <t>14.*</t>
  </si>
  <si>
    <t>Строительство улицы Генерала Лучинского в 
г. Калининграде. 2 этап строительства (от 
ул. Героя России Мариенко до ул. Закатной)</t>
  </si>
  <si>
    <t>№ 940 от 17.10.2022</t>
  </si>
  <si>
    <t>Строительство ул. Ген.Толстикова в 
г. Калининграде</t>
  </si>
  <si>
    <t>Техническое перевооружение с переводом на природный газ котельной по 
ул. А. Невского, 188 в г. Калининграде</t>
  </si>
  <si>
    <t>№ 911 от 07.10.2022</t>
  </si>
  <si>
    <t>Строительство тепловой сети с целью переключения потребителей котельной по адресу ул. Летняя, 50а в г. Калининграде на централизованное теплоснабжение</t>
  </si>
  <si>
    <t>№ 1004 от 27.10.2022</t>
  </si>
  <si>
    <t>2024-2025</t>
  </si>
  <si>
    <t>34.</t>
  </si>
  <si>
    <t>Реконструкция ул. Литовский вал в 
г. Калининграде</t>
  </si>
  <si>
    <t>53.</t>
  </si>
  <si>
    <t>54.</t>
  </si>
  <si>
    <t>55.</t>
  </si>
  <si>
    <t>56.</t>
  </si>
  <si>
    <t>59.</t>
  </si>
  <si>
    <t>60.</t>
  </si>
  <si>
    <t>32.</t>
  </si>
  <si>
    <t>*Реализация объектов возможна при условии выделения средств вышестоящих бюджетов бюджетной системы Российской Федерации.</t>
  </si>
  <si>
    <t>№ 293 от 08.04.2020 
(в редакции от 23.08.2021 № 684, от 17.11.2022 № 1072)</t>
  </si>
  <si>
    <t>№ 597 от 23.07.2021 
(в редакции от 23.08.2021 № 684, от 17.11.2022 № 1072)</t>
  </si>
  <si>
    <t>№ 609 от 23.07.2021
(в редакции от 23.08.2021 № 684, от 17.11.2022 № 1072)</t>
  </si>
  <si>
    <t>№ 608 от 23.07.2021
(в редакции от 23.08.2021 № 684, от 17.11.2022 № 1072)</t>
  </si>
  <si>
    <t>№ 291 от 20.04.2021
(в редакции от  14.07.2022 № 569, от 17.11.2022 № 1072)</t>
  </si>
  <si>
    <t>№ 1155 от 13.12.2019
 (в редакции от 18.11.2022 № 1081)</t>
  </si>
  <si>
    <t>№ 531 от 30.05.2018
 (в редакции от 18.11.2022 № 1083)</t>
  </si>
  <si>
    <t>№ 1018 от 03.11.2022</t>
  </si>
  <si>
    <t>№ 779 от 11.09.2020
 (в редакции от 25.11.2022 № 1139)</t>
  </si>
  <si>
    <t>№ 1198 от 30.11.2022</t>
  </si>
  <si>
    <t>ДОШКОЛЬНОЕ  ОБРАЗОВАНИЕ</t>
  </si>
  <si>
    <t>ОБЩЕЕ ОБРАЗОВАНИЕ</t>
  </si>
  <si>
    <t>СПОРТ ВЫСШИХ ДОСТИЖЕНИЙ</t>
  </si>
  <si>
    <t>КУЛЬТУРА</t>
  </si>
  <si>
    <t>ДОРОЖНОЕ ХОЗЯЙСТВО (ДОРОЖНЫЕ ФОНДЫ)</t>
  </si>
  <si>
    <t>КОММУНАЛЬНОЕ ХОЗЯЙСТВО</t>
  </si>
  <si>
    <t>БЛАГОУСТРОЙСТВО</t>
  </si>
  <si>
    <t>МАУК 
«Калининград-ский зоопарк»</t>
  </si>
  <si>
    <t>Строительство тепловой сети с целью переключения потребителей котельной 
АО «Молоко» в г. Калининграде на централизованное теплоснабжение</t>
  </si>
  <si>
    <t>Реконструкция вольеров для лосей (литеры 
Г-31, Г-32 и Г-33) под вольер для содержания животных МАУК «Калининградский зоопарк»</t>
  </si>
  <si>
    <t>Реконструкция тепловой сети с целью переключения абонентов котельной                                ООО «ТПК «Балтптицепром» на газовую котельную по ул. Берестяная в г. Калининграде</t>
  </si>
  <si>
    <t>№ 13 от 13.01.2023</t>
  </si>
  <si>
    <t>№ 915 от 13.10.2020 
(в редакции от 27.01.2023 № 43)</t>
  </si>
  <si>
    <t>27.</t>
  </si>
  <si>
    <t>33.</t>
  </si>
  <si>
    <t>42.</t>
  </si>
  <si>
    <t>43.</t>
  </si>
  <si>
    <t>61.</t>
  </si>
  <si>
    <t>62.</t>
  </si>
  <si>
    <t>63.</t>
  </si>
  <si>
    <t>64.</t>
  </si>
  <si>
    <t>66.</t>
  </si>
  <si>
    <t xml:space="preserve">Строительство газовой котельной "Цепрусс" с переключением на нее многоквартирных жилых домов </t>
  </si>
  <si>
    <t>Строительство общеобразовательной школы по ул. Благовещенской в г. Калининграде</t>
  </si>
  <si>
    <t>№ 485 от 25.06.2020
(в редакции от 23.08.2021 № 684, от 17.11.2022 № 1072)</t>
  </si>
  <si>
    <t>** Средства МП "Калининградтеплосеть" в размере 81 576,11 тыс. руб., включая средства 2023 г. в размере - 17 650,00 тыс. руб., в 2024 г. - 63 926,11 тыс. руб.</t>
  </si>
  <si>
    <t>Реконструкция участка сети дождевой канализации диаметром 900 мм с устройством очистных сооружений по ул. Тельмана в г. Калининграде</t>
  </si>
  <si>
    <t>Строительство дошкольного учреждения по 
ул. Арсенальной в г. Калининграде</t>
  </si>
  <si>
    <t>№ 423 от 01.06.2021
(в редакции от 13.03.2023 № 130)</t>
  </si>
  <si>
    <t>№ 133 от 13.03.2023</t>
  </si>
  <si>
    <t>№ 423 от 03.06.2022
(в редакции от  24.03.2023 № 177)</t>
  </si>
  <si>
    <t>2023-2025</t>
  </si>
  <si>
    <t>28.</t>
  </si>
  <si>
    <t>49.</t>
  </si>
  <si>
    <t>50.*</t>
  </si>
  <si>
    <t>46.</t>
  </si>
  <si>
    <t>44.</t>
  </si>
  <si>
    <t>Техническое перевооружение</t>
  </si>
  <si>
    <t>Реконструкция участка сети дождевой канализации диаметром 550 мм с устройством очистных сооружений по ул. Тельмана в г. Калининграде</t>
  </si>
  <si>
    <t>№ 371 от 26.05.2022
(в редакции от  17.11.2022 № 1072)</t>
  </si>
  <si>
    <t>Реконструкция участка сети дождевой канализации диаметром 400 мм с устройством очистных сооружений по ул. Льва Толстого в г. Калининграде</t>
  </si>
  <si>
    <t>№ 372 от 26.05.2022
(в редакции от  17.11.2022 № 1072)</t>
  </si>
  <si>
    <t>Реконструкция участка сети дождевой канализации диаметром 600 мм с устройством очистных сооружений по ул. Льва Толстого в г. Калининграде</t>
  </si>
  <si>
    <t>№ 373 от 26.05.2022
(в редакции от  17.11.2022 № 1072)</t>
  </si>
  <si>
    <t>Реконструкция участка сети дождевой канализации диаметром 1600 мм с устройством очистных сооружений в районе ботанического сада в г. Калининграде</t>
  </si>
  <si>
    <t>№ 405 от 02.06.2022
(в редакции от  17.11.2022 № 1072)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</si>
  <si>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</si>
  <si>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>№ 134 от 11.03.2022
(в редакции от  17.11.2022 № 1072)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</si>
  <si>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</si>
  <si>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№ 375 от 26.05.2022
(в редакции от  17.11.2022 № 1072)</t>
  </si>
  <si>
    <t>Реконструкция участка сети дождевой канализации диаметром 450 мм с устройством очистных сооружений по ул. Колхозной в г. Калининграде</t>
  </si>
  <si>
    <t>№ 370 от 26.05.2022
(в редакции от  17.11.2022 № 1072)</t>
  </si>
  <si>
    <t>Реконструкция участка сети дождевой канализации диаметром 700 мм с устройством очистных сооружений по ул. Колхозной в г. Калининграде</t>
  </si>
  <si>
    <t>№ 374 от 26.05.2022
(в редакции от  17.11.2022 № 1072)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</si>
  <si>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(2 этап)</t>
  </si>
  <si>
    <t>Реконструкция участка сети дождевой канализации с устройством очистных сооружений в районе Московского пр-та в 
г. Калининграде</t>
  </si>
  <si>
    <t>Реконструкция моста пр-кт Ленинский, 
р. Преголь в городе Калининграде</t>
  </si>
  <si>
    <t>№ 376 от 24.05.2023</t>
  </si>
  <si>
    <t>№ 1101 от 14.11.2018
 (в редакции от 25.03.2020 № 247, от 02.06.2023 № 398)</t>
  </si>
  <si>
    <t>№ 490 от 25.06.2020
(в редакции от 18.05.2023 № 348, от 02.06.2023 № 398)</t>
  </si>
  <si>
    <t>65.</t>
  </si>
  <si>
    <t>№ 413 от 07.06.2023</t>
  </si>
  <si>
    <t>Строительство общеобразовательной школы по 
ул. Героя России Мариенко в г. Калининграде</t>
  </si>
  <si>
    <t>№ 598 от 10.08.2023</t>
  </si>
  <si>
    <t>№ 574 от 07.06.2018 
(в редакции от 15.08.2023 № 607)</t>
  </si>
  <si>
    <t>№ 483 от 25.06.2020 
(в редакции от 28.08.2023 № 649)</t>
  </si>
  <si>
    <t>№ 30 от 22.01.2021
 (в редакции от 28.08.2023 № 648)</t>
  </si>
  <si>
    <t>№ 640 от 24.08.2023</t>
  </si>
  <si>
    <t>№ 1256 от 26.12.2018
(в редакции от 26.09.2023 № 726)</t>
  </si>
  <si>
    <t>21.</t>
  </si>
  <si>
    <t>23.</t>
  </si>
  <si>
    <t>КМИиЗР</t>
  </si>
  <si>
    <t xml:space="preserve">Изъятие объектов недвижимого имущества </t>
  </si>
  <si>
    <t>45.</t>
  </si>
  <si>
    <t>47.</t>
  </si>
  <si>
    <t>Реконструкция ул. Интернациональной в 
г. Калининграде (от ул. Аллея Смелых до 
ул. Ген. Толстикова)</t>
  </si>
  <si>
    <t>Реконструкция ул. Аллея Смелых в 
г. Калининграде, Калининградская область 
(3 этап)</t>
  </si>
  <si>
    <t>Реконструкция ул. Аллея Смелых в 
г. Калининграде, Калининградская область 
(4 этап)</t>
  </si>
  <si>
    <t>50.</t>
  </si>
  <si>
    <t>№ 750 от 03.10.2023</t>
  </si>
  <si>
    <t>Техническое перевооружение с переводом на природный газ котельной, расположенной по адресу: г. Калининград, ул. Подп. Емельянова, 156б</t>
  </si>
  <si>
    <t>№ 747 от 03.10.2023</t>
  </si>
  <si>
    <t>2023-2026</t>
  </si>
  <si>
    <t>№ 748 от 03.10.2023</t>
  </si>
  <si>
    <t>Адресная инвестиционная программа городского округа «Город Калининград» на 2024 г. и плановый период 2025-2026 гг.</t>
  </si>
  <si>
    <t>Профинансиро-вано на 01.01.2024 (оценка), 
тыс. руб.</t>
  </si>
  <si>
    <t>2026 г.</t>
  </si>
  <si>
    <t>2021-2026</t>
  </si>
  <si>
    <t>2022-2026</t>
  </si>
  <si>
    <t>7.</t>
  </si>
  <si>
    <t>КГХиС/КПО</t>
  </si>
  <si>
    <t>11.*</t>
  </si>
  <si>
    <t>12.*</t>
  </si>
  <si>
    <t>13.*</t>
  </si>
  <si>
    <t>2020-2026</t>
  </si>
  <si>
    <t>ДРУГИЕ ВОПРОСЫ В ОБЛАСТИ ОБРАЗОВАНИЯ</t>
  </si>
  <si>
    <t>15.*</t>
  </si>
  <si>
    <t>Строительство физкультурно-оздоровительного комплекса по ул. Докука в г. Калининграде</t>
  </si>
  <si>
    <t>2025-2026</t>
  </si>
  <si>
    <t>18.</t>
  </si>
  <si>
    <t>20.</t>
  </si>
  <si>
    <t>22.</t>
  </si>
  <si>
    <t xml:space="preserve">Строительство проезда от ул. Р. Зорге до 
ул. Краснопрудная в г. Калининграде </t>
  </si>
  <si>
    <t>2024-2026</t>
  </si>
  <si>
    <t>24.*</t>
  </si>
  <si>
    <t>26.*</t>
  </si>
  <si>
    <t>Строительство бул. Снегова и участка 
ул. Стрелецкой в г. Калининграде</t>
  </si>
  <si>
    <t>Реконструкция ул. Аллея Смелых в 
г. Калининграде, Калининградская область 
(2 этап)</t>
  </si>
  <si>
    <t>35.</t>
  </si>
  <si>
    <t>36.*</t>
  </si>
  <si>
    <t>37.</t>
  </si>
  <si>
    <t>38.</t>
  </si>
  <si>
    <t>39.*</t>
  </si>
  <si>
    <t>2019-2025</t>
  </si>
  <si>
    <t>48.</t>
  </si>
  <si>
    <t>Строительство модульной котельной по 
ул. Барклая де Толли, 17 в г. Калининграде</t>
  </si>
  <si>
    <t>Строительство газовой котельной "Чкаловск" по ул. Докука в г. Калининграде с переключением на нее потребителей</t>
  </si>
  <si>
    <t>51.</t>
  </si>
  <si>
    <t>52.</t>
  </si>
  <si>
    <t>Строительство снегоплавного пункта в 
г. Калининграде</t>
  </si>
  <si>
    <t>Строительство здания склада по 
ул. Ю. Гагарина, 103-103А в г. Калининграде</t>
  </si>
  <si>
    <t>Реконструкция нежилого здания по 
ул. Подп. Емельянова, 80А в г. Калининграде</t>
  </si>
  <si>
    <t>Строительство физкультурно-оздоровительного комплекса по ул. Барклая де Толли в 
г. Калининграде</t>
  </si>
  <si>
    <t>17.</t>
  </si>
  <si>
    <t>№ 801 от 25.10.2023</t>
  </si>
  <si>
    <t>№ 819 от 01.11.2023</t>
  </si>
  <si>
    <t>№ 749 от 03.10.2023</t>
  </si>
  <si>
    <t>№ 843 от 08.11.2023</t>
  </si>
  <si>
    <t>МБУ "Чистота"</t>
  </si>
  <si>
    <t>№ 910 от 02.10.2019 
(в редакции от 08.11.2023 № 841)</t>
  </si>
  <si>
    <t>ДРУГИЕ ОБЩЕГОСУДАРСТВЕННЫЕ ВОПРОСЫ</t>
  </si>
  <si>
    <t>№ 866 от 21.11.2023</t>
  </si>
  <si>
    <t>Строительство «Детской школы искусств» по 
ул. Свердлова в г. Калининграде</t>
  </si>
  <si>
    <t>Строительство модульной котельной для обеспечения теплоснабжением многоквартирного жилого дома по ул. Ю. Гагарина, 41-45 и 
МАОУ СОШ № 2 по ул. Ю. Гагарина, 55 в 
г. Калининграде</t>
  </si>
  <si>
    <t>Строительство газовой котельной "Прибрежная" по ул. Заводская в г. Калининграде с переключением на нее потребителей</t>
  </si>
  <si>
    <t>Строительство сетей и сооружений водоотведения в мкр. Менделеево в г. Калининграде (1 очередь)</t>
  </si>
  <si>
    <t>16.</t>
  </si>
  <si>
    <t>19.*</t>
  </si>
  <si>
    <t>40.</t>
  </si>
  <si>
    <t>41.
**</t>
  </si>
  <si>
    <t>Строительство газовой котельной по 
ул. Киевская в г. Калининграде и участков тепловой сети от котельной до границ вновь образованного земельного участка</t>
  </si>
  <si>
    <t>№ 429 от 03.06.2021
 (в редакции от 08.12.2023 № 918)</t>
  </si>
  <si>
    <t>№ 940 от 12.12.2023</t>
  </si>
  <si>
    <t>№ 569 от 18.04.2017
 (в редакции от 22.11.2023 № 872)</t>
  </si>
  <si>
    <t>№ 971 от 19.10.2022 
(в редакции от 30.11.2023 № 897)</t>
  </si>
  <si>
    <t>№ 944 от 13.12.2023</t>
  </si>
  <si>
    <t>Приложение
к постановлению администрации 
городского округа 
«Город Калининград»
от «27» декабря 2023  г. №1097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</si>
</sst>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2" borderId="0" xfId="0" applyFill="1"/>
    <xf numFmtId="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0" fillId="0" borderId="0" xfId="0" applyFill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Border="1" applyAlignment="1">
      <alignment horizontal="left" vertical="center" wrapText="1"/>
    </xf>
    <xf numFmtId="0" fontId="2" fillId="3" borderId="0" xfId="0" applyFont="1" applyFill="1"/>
    <xf numFmtId="0" fontId="5" fillId="0" borderId="0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" fontId="6" fillId="0" borderId="0" xfId="0" applyNumberFormat="1" applyFont="1"/>
    <xf numFmtId="4" fontId="4" fillId="0" borderId="0" xfId="0" applyNumberFormat="1" applyFont="1" applyAlignment="1">
      <alignment vertical="center" wrapText="1"/>
    </xf>
    <xf numFmtId="4" fontId="2" fillId="2" borderId="0" xfId="0" applyNumberFormat="1" applyFont="1" applyFill="1"/>
    <xf numFmtId="0" fontId="4" fillId="0" borderId="2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8"/>
  <sheetViews>
    <sheetView tabSelected="1" view="pageBreakPreview" zoomScale="90" zoomScaleNormal="100" zoomScaleSheetLayoutView="90" workbookViewId="0">
      <selection activeCell="N12" sqref="N12:P12"/>
    </sheetView>
  </sheetViews>
  <sheetFormatPr defaultRowHeight="15" x14ac:dyDescent="0.25"/>
  <cols>
    <col min="1" max="1" width="4.140625" style="1" customWidth="1"/>
    <col min="2" max="2" width="47.5703125" style="1" customWidth="1"/>
    <col min="3" max="3" width="23.140625" style="1" customWidth="1"/>
    <col min="4" max="4" width="17.140625" style="1" customWidth="1"/>
    <col min="5" max="5" width="14.5703125" style="1" customWidth="1"/>
    <col min="6" max="6" width="17.140625" style="13" customWidth="1"/>
    <col min="7" max="7" width="12" style="1" customWidth="1"/>
    <col min="8" max="8" width="19.140625" style="1" customWidth="1"/>
    <col min="9" max="9" width="15.5703125" style="10" customWidth="1"/>
    <col min="10" max="10" width="10" style="1" customWidth="1"/>
    <col min="11" max="11" width="13.140625" style="1" bestFit="1" customWidth="1"/>
    <col min="12" max="12" width="13.7109375" style="1" bestFit="1" customWidth="1"/>
    <col min="13" max="13" width="13.140625" style="1" bestFit="1" customWidth="1"/>
    <col min="14" max="14" width="12.28515625" style="1" customWidth="1"/>
    <col min="15" max="15" width="12.42578125" style="1" bestFit="1" customWidth="1"/>
    <col min="16" max="16" width="11.140625" style="1" customWidth="1"/>
    <col min="17" max="26" width="9.140625" style="1"/>
  </cols>
  <sheetData>
    <row r="1" spans="1:26" s="5" customFormat="1" ht="82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97" t="s">
        <v>261</v>
      </c>
      <c r="L1" s="97"/>
      <c r="M1" s="9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5" customFormat="1" ht="21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6"/>
      <c r="K2" s="16"/>
      <c r="L2" s="16"/>
      <c r="M2" s="16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5" customFormat="1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6"/>
      <c r="K3" s="97"/>
      <c r="L3" s="97"/>
      <c r="M3" s="97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5" customFormat="1" ht="15.75" x14ac:dyDescent="0.25">
      <c r="A4" s="98" t="s">
        <v>199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5" customFormat="1" ht="15.75" x14ac:dyDescent="0.25">
      <c r="A5" s="14"/>
      <c r="B5" s="14"/>
      <c r="C5" s="14"/>
      <c r="D5" s="14"/>
      <c r="E5" s="14"/>
      <c r="F5" s="14"/>
      <c r="G5" s="14"/>
      <c r="H5" s="14"/>
      <c r="I5" s="23"/>
      <c r="J5" s="14"/>
      <c r="K5" s="14"/>
      <c r="L5" s="14"/>
      <c r="M5" s="1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5">
      <c r="A6" s="71" t="s">
        <v>29</v>
      </c>
      <c r="B6" s="71" t="s">
        <v>0</v>
      </c>
      <c r="C6" s="71" t="s">
        <v>1</v>
      </c>
      <c r="D6" s="71" t="s">
        <v>30</v>
      </c>
      <c r="E6" s="71" t="s">
        <v>31</v>
      </c>
      <c r="F6" s="70" t="s">
        <v>2</v>
      </c>
      <c r="G6" s="71" t="s">
        <v>32</v>
      </c>
      <c r="H6" s="71" t="s">
        <v>38</v>
      </c>
      <c r="I6" s="70" t="s">
        <v>200</v>
      </c>
      <c r="J6" s="71" t="s">
        <v>3</v>
      </c>
      <c r="K6" s="71"/>
      <c r="L6" s="71"/>
      <c r="M6" s="71"/>
    </row>
    <row r="7" spans="1:26" ht="48" customHeight="1" x14ac:dyDescent="0.25">
      <c r="A7" s="71"/>
      <c r="B7" s="71"/>
      <c r="C7" s="71"/>
      <c r="D7" s="71"/>
      <c r="E7" s="71"/>
      <c r="F7" s="70"/>
      <c r="G7" s="71"/>
      <c r="H7" s="71"/>
      <c r="I7" s="70"/>
      <c r="J7" s="71" t="s">
        <v>39</v>
      </c>
      <c r="K7" s="71" t="s">
        <v>40</v>
      </c>
      <c r="L7" s="71" t="s">
        <v>4</v>
      </c>
      <c r="M7" s="71"/>
    </row>
    <row r="8" spans="1:26" ht="63" x14ac:dyDescent="0.25">
      <c r="A8" s="71"/>
      <c r="B8" s="71"/>
      <c r="C8" s="71"/>
      <c r="D8" s="36" t="s">
        <v>5</v>
      </c>
      <c r="E8" s="71"/>
      <c r="F8" s="70"/>
      <c r="G8" s="71"/>
      <c r="H8" s="71"/>
      <c r="I8" s="70"/>
      <c r="J8" s="71"/>
      <c r="K8" s="71"/>
      <c r="L8" s="36" t="s">
        <v>83</v>
      </c>
      <c r="M8" s="36" t="s">
        <v>201</v>
      </c>
      <c r="N8" s="17"/>
    </row>
    <row r="9" spans="1:26" ht="15.75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5">
        <v>6</v>
      </c>
      <c r="G9" s="36">
        <v>7</v>
      </c>
      <c r="H9" s="36">
        <v>8</v>
      </c>
      <c r="I9" s="35">
        <v>9</v>
      </c>
      <c r="J9" s="36">
        <v>10</v>
      </c>
      <c r="K9" s="36">
        <v>11</v>
      </c>
      <c r="L9" s="36">
        <v>12</v>
      </c>
      <c r="M9" s="36">
        <v>13</v>
      </c>
    </row>
    <row r="10" spans="1:26" ht="15.75" customHeight="1" x14ac:dyDescent="0.25">
      <c r="A10" s="74" t="s">
        <v>6</v>
      </c>
      <c r="B10" s="74"/>
      <c r="C10" s="74"/>
      <c r="D10" s="74"/>
      <c r="E10" s="74"/>
      <c r="F10" s="74"/>
      <c r="G10" s="74"/>
      <c r="H10" s="74"/>
      <c r="I10" s="74"/>
      <c r="J10" s="7" t="s">
        <v>7</v>
      </c>
      <c r="K10" s="3">
        <f>K11+K12</f>
        <v>5012131.13</v>
      </c>
      <c r="L10" s="3">
        <f t="shared" ref="L10:M10" si="0">L11+L12</f>
        <v>1812269.9999999995</v>
      </c>
      <c r="M10" s="3">
        <f t="shared" si="0"/>
        <v>1336183.17</v>
      </c>
      <c r="N10" s="18"/>
      <c r="O10" s="18"/>
      <c r="P10" s="18"/>
    </row>
    <row r="11" spans="1:26" ht="15.75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" t="s">
        <v>8</v>
      </c>
      <c r="K11" s="3">
        <f>K14+K37+K57+K67+K83+K96+K162+K209</f>
        <v>3784645.1599999997</v>
      </c>
      <c r="L11" s="3">
        <f>L14+L37+L57+L67+L83+L96+L162+L209</f>
        <v>605930.04999999993</v>
      </c>
      <c r="M11" s="3">
        <f>M14+M37+M57+M67+M83+M96+M162+M209</f>
        <v>334018.06</v>
      </c>
      <c r="N11" s="18"/>
      <c r="O11" s="18"/>
    </row>
    <row r="12" spans="1:26" ht="15.75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" t="s">
        <v>9</v>
      </c>
      <c r="K12" s="3">
        <f>K15+K38+K58+K68+K84+K97+K163+K210+K235</f>
        <v>1227485.97</v>
      </c>
      <c r="L12" s="3">
        <f t="shared" ref="L12:M12" si="1">L15+L38+L58+L68+L84+L97+L163+L210+L235</f>
        <v>1206339.9499999997</v>
      </c>
      <c r="M12" s="3">
        <f t="shared" si="1"/>
        <v>1002165.11</v>
      </c>
      <c r="N12" s="4"/>
      <c r="O12" s="4"/>
      <c r="P12" s="4"/>
    </row>
    <row r="13" spans="1:26" s="2" customFormat="1" ht="15.75" x14ac:dyDescent="0.25">
      <c r="A13" s="75" t="s">
        <v>115</v>
      </c>
      <c r="B13" s="75"/>
      <c r="C13" s="75"/>
      <c r="D13" s="75"/>
      <c r="E13" s="75"/>
      <c r="F13" s="75"/>
      <c r="G13" s="75"/>
      <c r="H13" s="75"/>
      <c r="I13" s="75"/>
      <c r="J13" s="7" t="s">
        <v>7</v>
      </c>
      <c r="K13" s="3">
        <f t="shared" ref="K13:L13" si="2">K14+K15</f>
        <v>215152.69</v>
      </c>
      <c r="L13" s="3">
        <f t="shared" si="2"/>
        <v>282630.02</v>
      </c>
      <c r="M13" s="3">
        <f t="shared" ref="M13" si="3">M14+M15</f>
        <v>296905.25</v>
      </c>
      <c r="N13" s="19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" customFormat="1" ht="15.75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" t="s">
        <v>8</v>
      </c>
      <c r="K14" s="3">
        <f>K17+K20+K23+K26+K29+K34</f>
        <v>204403.04</v>
      </c>
      <c r="L14" s="3">
        <f>L17+L20+L23+L26+L29+L34</f>
        <v>0</v>
      </c>
      <c r="M14" s="3">
        <f>M17+M20+M23+M26+M29+M34</f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" customFormat="1" ht="15.75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" t="s">
        <v>9</v>
      </c>
      <c r="K15" s="3">
        <f>K18+K21+K24+K27+K30+K32+K35</f>
        <v>10749.65</v>
      </c>
      <c r="L15" s="3">
        <f>L18+L21+L24+L27+L30+L32+L35</f>
        <v>282630.02</v>
      </c>
      <c r="M15" s="3">
        <f>M18+M21+M24+M27+M30+M32+M35</f>
        <v>296905.25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" customFormat="1" ht="15.75" customHeight="1" x14ac:dyDescent="0.25">
      <c r="A16" s="71" t="s">
        <v>10</v>
      </c>
      <c r="B16" s="74" t="s">
        <v>51</v>
      </c>
      <c r="C16" s="96" t="s">
        <v>109</v>
      </c>
      <c r="D16" s="47" t="s">
        <v>33</v>
      </c>
      <c r="E16" s="71" t="s">
        <v>13</v>
      </c>
      <c r="F16" s="70" t="s">
        <v>12</v>
      </c>
      <c r="G16" s="71" t="s">
        <v>15</v>
      </c>
      <c r="H16" s="72">
        <f>I16+K16+L16+M16</f>
        <v>539283.58000000007</v>
      </c>
      <c r="I16" s="73">
        <f>10174.37+313956.52</f>
        <v>324130.89</v>
      </c>
      <c r="J16" s="50" t="s">
        <v>7</v>
      </c>
      <c r="K16" s="49">
        <f t="shared" ref="K16:L16" si="4">K17+K18</f>
        <v>215152.69</v>
      </c>
      <c r="L16" s="49">
        <f t="shared" si="4"/>
        <v>0</v>
      </c>
      <c r="M16" s="49">
        <f t="shared" ref="M16" si="5">M17+M18</f>
        <v>0</v>
      </c>
    </row>
    <row r="17" spans="1:16" s="1" customFormat="1" ht="15.75" x14ac:dyDescent="0.25">
      <c r="A17" s="71"/>
      <c r="B17" s="74"/>
      <c r="C17" s="96"/>
      <c r="D17" s="71" t="s">
        <v>82</v>
      </c>
      <c r="E17" s="71"/>
      <c r="F17" s="70"/>
      <c r="G17" s="71"/>
      <c r="H17" s="71"/>
      <c r="I17" s="73"/>
      <c r="J17" s="50" t="s">
        <v>8</v>
      </c>
      <c r="K17" s="49">
        <v>204403.04</v>
      </c>
      <c r="L17" s="49">
        <v>0</v>
      </c>
      <c r="M17" s="49">
        <v>0</v>
      </c>
    </row>
    <row r="18" spans="1:16" s="1" customFormat="1" ht="31.5" customHeight="1" x14ac:dyDescent="0.25">
      <c r="A18" s="71"/>
      <c r="B18" s="74"/>
      <c r="C18" s="96"/>
      <c r="D18" s="71"/>
      <c r="E18" s="71"/>
      <c r="F18" s="70"/>
      <c r="G18" s="71"/>
      <c r="H18" s="71"/>
      <c r="I18" s="73"/>
      <c r="J18" s="50" t="s">
        <v>9</v>
      </c>
      <c r="K18" s="49">
        <v>10749.65</v>
      </c>
      <c r="L18" s="49">
        <v>0</v>
      </c>
      <c r="M18" s="49">
        <v>0</v>
      </c>
      <c r="N18" s="4"/>
    </row>
    <row r="19" spans="1:16" s="10" customFormat="1" ht="15.75" customHeight="1" x14ac:dyDescent="0.25">
      <c r="A19" s="71" t="s">
        <v>41</v>
      </c>
      <c r="B19" s="74" t="s">
        <v>50</v>
      </c>
      <c r="C19" s="71" t="s">
        <v>105</v>
      </c>
      <c r="D19" s="47" t="s">
        <v>33</v>
      </c>
      <c r="E19" s="71" t="s">
        <v>13</v>
      </c>
      <c r="F19" s="70" t="s">
        <v>12</v>
      </c>
      <c r="G19" s="71" t="s">
        <v>202</v>
      </c>
      <c r="H19" s="72">
        <f>I19+K19+L19+M19</f>
        <v>326247.34999999998</v>
      </c>
      <c r="I19" s="73">
        <f>15702.62+10464.42</f>
        <v>26167.040000000001</v>
      </c>
      <c r="J19" s="45" t="s">
        <v>7</v>
      </c>
      <c r="K19" s="49">
        <f>K20+K21</f>
        <v>0</v>
      </c>
      <c r="L19" s="49">
        <f>L20+L21</f>
        <v>165785.29999999999</v>
      </c>
      <c r="M19" s="49">
        <f>M20+M21</f>
        <v>134295.01</v>
      </c>
      <c r="N19" s="11"/>
      <c r="O19" s="11"/>
      <c r="P19" s="11"/>
    </row>
    <row r="20" spans="1:16" s="1" customFormat="1" ht="15.75" x14ac:dyDescent="0.25">
      <c r="A20" s="71"/>
      <c r="B20" s="74"/>
      <c r="C20" s="71"/>
      <c r="D20" s="71" t="s">
        <v>82</v>
      </c>
      <c r="E20" s="71"/>
      <c r="F20" s="70"/>
      <c r="G20" s="71"/>
      <c r="H20" s="72"/>
      <c r="I20" s="73"/>
      <c r="J20" s="50" t="s">
        <v>8</v>
      </c>
      <c r="K20" s="49">
        <v>0</v>
      </c>
      <c r="L20" s="49">
        <v>0</v>
      </c>
      <c r="M20" s="49">
        <v>0</v>
      </c>
    </row>
    <row r="21" spans="1:16" s="1" customFormat="1" ht="36" customHeight="1" x14ac:dyDescent="0.25">
      <c r="A21" s="71"/>
      <c r="B21" s="74"/>
      <c r="C21" s="71"/>
      <c r="D21" s="71"/>
      <c r="E21" s="71"/>
      <c r="F21" s="70"/>
      <c r="G21" s="71"/>
      <c r="H21" s="72"/>
      <c r="I21" s="73"/>
      <c r="J21" s="50" t="s">
        <v>9</v>
      </c>
      <c r="K21" s="49">
        <v>0</v>
      </c>
      <c r="L21" s="58">
        <v>165785.29999999999</v>
      </c>
      <c r="M21" s="58">
        <v>134295.01</v>
      </c>
    </row>
    <row r="22" spans="1:16" s="10" customFormat="1" ht="15.75" customHeight="1" x14ac:dyDescent="0.25">
      <c r="A22" s="71" t="s">
        <v>42</v>
      </c>
      <c r="B22" s="74" t="s">
        <v>48</v>
      </c>
      <c r="C22" s="71" t="s">
        <v>106</v>
      </c>
      <c r="D22" s="47" t="s">
        <v>33</v>
      </c>
      <c r="E22" s="71" t="s">
        <v>13</v>
      </c>
      <c r="F22" s="70" t="s">
        <v>12</v>
      </c>
      <c r="G22" s="71" t="s">
        <v>203</v>
      </c>
      <c r="H22" s="72">
        <f>I22+K22+L22+M22</f>
        <v>91050.18</v>
      </c>
      <c r="I22" s="73">
        <f>12900+1833.1</f>
        <v>14733.1</v>
      </c>
      <c r="J22" s="45" t="s">
        <v>7</v>
      </c>
      <c r="K22" s="49">
        <f>K23+K24</f>
        <v>0</v>
      </c>
      <c r="L22" s="49">
        <f>L23+L24</f>
        <v>30526.83</v>
      </c>
      <c r="M22" s="49">
        <f>M23+M24</f>
        <v>45790.25</v>
      </c>
    </row>
    <row r="23" spans="1:16" s="1" customFormat="1" ht="15.75" customHeight="1" x14ac:dyDescent="0.25">
      <c r="A23" s="71"/>
      <c r="B23" s="74"/>
      <c r="C23" s="71"/>
      <c r="D23" s="71" t="s">
        <v>82</v>
      </c>
      <c r="E23" s="71"/>
      <c r="F23" s="70"/>
      <c r="G23" s="71"/>
      <c r="H23" s="72"/>
      <c r="I23" s="73"/>
      <c r="J23" s="50" t="s">
        <v>8</v>
      </c>
      <c r="K23" s="49">
        <v>0</v>
      </c>
      <c r="L23" s="49">
        <v>0</v>
      </c>
      <c r="M23" s="49">
        <v>0</v>
      </c>
    </row>
    <row r="24" spans="1:16" s="1" customFormat="1" ht="34.5" customHeight="1" x14ac:dyDescent="0.25">
      <c r="A24" s="71"/>
      <c r="B24" s="74"/>
      <c r="C24" s="71"/>
      <c r="D24" s="71"/>
      <c r="E24" s="71"/>
      <c r="F24" s="70"/>
      <c r="G24" s="71"/>
      <c r="H24" s="72"/>
      <c r="I24" s="73"/>
      <c r="J24" s="50" t="s">
        <v>9</v>
      </c>
      <c r="K24" s="49">
        <v>0</v>
      </c>
      <c r="L24" s="49">
        <v>30526.83</v>
      </c>
      <c r="M24" s="49">
        <v>45790.25</v>
      </c>
    </row>
    <row r="25" spans="1:16" s="10" customFormat="1" ht="15.75" customHeight="1" x14ac:dyDescent="0.25">
      <c r="A25" s="71" t="s">
        <v>43</v>
      </c>
      <c r="B25" s="74" t="s">
        <v>52</v>
      </c>
      <c r="C25" s="71" t="s">
        <v>107</v>
      </c>
      <c r="D25" s="47" t="s">
        <v>33</v>
      </c>
      <c r="E25" s="71" t="s">
        <v>13</v>
      </c>
      <c r="F25" s="70" t="s">
        <v>12</v>
      </c>
      <c r="G25" s="71" t="s">
        <v>84</v>
      </c>
      <c r="H25" s="72">
        <f>I25+K25+L25+M25</f>
        <v>61965.82</v>
      </c>
      <c r="I25" s="73">
        <v>12150</v>
      </c>
      <c r="J25" s="45" t="s">
        <v>7</v>
      </c>
      <c r="K25" s="49">
        <f>K26+K27</f>
        <v>0</v>
      </c>
      <c r="L25" s="49">
        <f>L26+L27</f>
        <v>49815.82</v>
      </c>
      <c r="M25" s="49">
        <f>M26+M27</f>
        <v>0</v>
      </c>
    </row>
    <row r="26" spans="1:16" s="1" customFormat="1" ht="15.75" customHeight="1" x14ac:dyDescent="0.25">
      <c r="A26" s="71"/>
      <c r="B26" s="74"/>
      <c r="C26" s="71"/>
      <c r="D26" s="71" t="s">
        <v>82</v>
      </c>
      <c r="E26" s="71"/>
      <c r="F26" s="70"/>
      <c r="G26" s="71"/>
      <c r="H26" s="72"/>
      <c r="I26" s="73"/>
      <c r="J26" s="50" t="s">
        <v>8</v>
      </c>
      <c r="K26" s="49">
        <v>0</v>
      </c>
      <c r="L26" s="49">
        <v>0</v>
      </c>
      <c r="M26" s="49">
        <v>0</v>
      </c>
    </row>
    <row r="27" spans="1:16" s="1" customFormat="1" ht="34.5" customHeight="1" x14ac:dyDescent="0.25">
      <c r="A27" s="71"/>
      <c r="B27" s="74"/>
      <c r="C27" s="71"/>
      <c r="D27" s="71"/>
      <c r="E27" s="71"/>
      <c r="F27" s="70"/>
      <c r="G27" s="71"/>
      <c r="H27" s="72"/>
      <c r="I27" s="73"/>
      <c r="J27" s="50" t="s">
        <v>9</v>
      </c>
      <c r="K27" s="49">
        <v>0</v>
      </c>
      <c r="L27" s="49">
        <v>49815.82</v>
      </c>
      <c r="M27" s="49">
        <v>0</v>
      </c>
    </row>
    <row r="28" spans="1:16" s="10" customFormat="1" ht="15.75" customHeight="1" x14ac:dyDescent="0.25">
      <c r="A28" s="71" t="s">
        <v>44</v>
      </c>
      <c r="B28" s="74" t="s">
        <v>53</v>
      </c>
      <c r="C28" s="71" t="s">
        <v>108</v>
      </c>
      <c r="D28" s="47" t="s">
        <v>33</v>
      </c>
      <c r="E28" s="71" t="s">
        <v>13</v>
      </c>
      <c r="F28" s="70" t="s">
        <v>12</v>
      </c>
      <c r="G28" s="71" t="s">
        <v>203</v>
      </c>
      <c r="H28" s="72">
        <f>I28+K28+L28+M28</f>
        <v>125062.27</v>
      </c>
      <c r="I28" s="73">
        <v>16786.189999999999</v>
      </c>
      <c r="J28" s="45" t="s">
        <v>7</v>
      </c>
      <c r="K28" s="49">
        <f>K29+K30</f>
        <v>0</v>
      </c>
      <c r="L28" s="49">
        <f>L29+L30</f>
        <v>0</v>
      </c>
      <c r="M28" s="49">
        <f>M29+M30</f>
        <v>108276.08</v>
      </c>
    </row>
    <row r="29" spans="1:16" s="1" customFormat="1" ht="15.75" customHeight="1" x14ac:dyDescent="0.25">
      <c r="A29" s="71"/>
      <c r="B29" s="74"/>
      <c r="C29" s="71"/>
      <c r="D29" s="71" t="s">
        <v>82</v>
      </c>
      <c r="E29" s="71"/>
      <c r="F29" s="70"/>
      <c r="G29" s="71"/>
      <c r="H29" s="72"/>
      <c r="I29" s="73"/>
      <c r="J29" s="50" t="s">
        <v>8</v>
      </c>
      <c r="K29" s="49">
        <v>0</v>
      </c>
      <c r="L29" s="49">
        <v>0</v>
      </c>
      <c r="M29" s="49">
        <v>0</v>
      </c>
    </row>
    <row r="30" spans="1:16" s="1" customFormat="1" ht="31.5" customHeight="1" x14ac:dyDescent="0.25">
      <c r="A30" s="71"/>
      <c r="B30" s="74"/>
      <c r="C30" s="71"/>
      <c r="D30" s="71"/>
      <c r="E30" s="71"/>
      <c r="F30" s="70"/>
      <c r="G30" s="71"/>
      <c r="H30" s="72"/>
      <c r="I30" s="73"/>
      <c r="J30" s="50" t="s">
        <v>9</v>
      </c>
      <c r="K30" s="49">
        <v>0</v>
      </c>
      <c r="L30" s="49">
        <v>0</v>
      </c>
      <c r="M30" s="49">
        <v>108276.08</v>
      </c>
    </row>
    <row r="31" spans="1:16" s="10" customFormat="1" ht="15.75" customHeight="1" x14ac:dyDescent="0.25">
      <c r="A31" s="70" t="s">
        <v>14</v>
      </c>
      <c r="B31" s="81" t="s">
        <v>142</v>
      </c>
      <c r="C31" s="70" t="s">
        <v>126</v>
      </c>
      <c r="D31" s="70" t="s">
        <v>33</v>
      </c>
      <c r="E31" s="70" t="s">
        <v>13</v>
      </c>
      <c r="F31" s="70" t="s">
        <v>75</v>
      </c>
      <c r="G31" s="70">
        <v>2025</v>
      </c>
      <c r="H31" s="73">
        <f>I31+K31+L31+M31</f>
        <v>20634.810000000001</v>
      </c>
      <c r="I31" s="73">
        <v>0</v>
      </c>
      <c r="J31" s="41" t="s">
        <v>7</v>
      </c>
      <c r="K31" s="48">
        <f>K32</f>
        <v>0</v>
      </c>
      <c r="L31" s="48">
        <f t="shared" ref="L31:M31" si="6">L32</f>
        <v>20634.810000000001</v>
      </c>
      <c r="M31" s="48">
        <f t="shared" si="6"/>
        <v>0</v>
      </c>
    </row>
    <row r="32" spans="1:16" s="10" customFormat="1" ht="44.25" customHeight="1" x14ac:dyDescent="0.25">
      <c r="A32" s="70"/>
      <c r="B32" s="81"/>
      <c r="C32" s="70"/>
      <c r="D32" s="70"/>
      <c r="E32" s="70"/>
      <c r="F32" s="70"/>
      <c r="G32" s="70"/>
      <c r="H32" s="70"/>
      <c r="I32" s="73"/>
      <c r="J32" s="51" t="s">
        <v>9</v>
      </c>
      <c r="K32" s="48">
        <v>0</v>
      </c>
      <c r="L32" s="48">
        <v>20634.810000000001</v>
      </c>
      <c r="M32" s="48">
        <v>0</v>
      </c>
    </row>
    <row r="33" spans="1:13" s="10" customFormat="1" ht="15.75" customHeight="1" x14ac:dyDescent="0.25">
      <c r="A33" s="70"/>
      <c r="B33" s="81"/>
      <c r="C33" s="70"/>
      <c r="D33" s="70" t="s">
        <v>82</v>
      </c>
      <c r="E33" s="70"/>
      <c r="F33" s="70" t="s">
        <v>12</v>
      </c>
      <c r="G33" s="70" t="s">
        <v>213</v>
      </c>
      <c r="H33" s="73">
        <f>I33+K33+L33+M33</f>
        <v>24411.17</v>
      </c>
      <c r="I33" s="73">
        <v>0</v>
      </c>
      <c r="J33" s="51" t="s">
        <v>7</v>
      </c>
      <c r="K33" s="48">
        <f>K34+K35</f>
        <v>0</v>
      </c>
      <c r="L33" s="48">
        <f t="shared" ref="L33:M33" si="7">L34+L35</f>
        <v>15867.26</v>
      </c>
      <c r="M33" s="48">
        <f t="shared" si="7"/>
        <v>8543.91</v>
      </c>
    </row>
    <row r="34" spans="1:13" s="10" customFormat="1" ht="15.75" x14ac:dyDescent="0.25">
      <c r="A34" s="70"/>
      <c r="B34" s="81"/>
      <c r="C34" s="70"/>
      <c r="D34" s="70"/>
      <c r="E34" s="70"/>
      <c r="F34" s="70"/>
      <c r="G34" s="70"/>
      <c r="H34" s="70"/>
      <c r="I34" s="73"/>
      <c r="J34" s="51" t="s">
        <v>8</v>
      </c>
      <c r="K34" s="48">
        <v>0</v>
      </c>
      <c r="L34" s="48">
        <v>0</v>
      </c>
      <c r="M34" s="48">
        <v>0</v>
      </c>
    </row>
    <row r="35" spans="1:13" s="10" customFormat="1" ht="15.75" x14ac:dyDescent="0.25">
      <c r="A35" s="70"/>
      <c r="B35" s="81"/>
      <c r="C35" s="70"/>
      <c r="D35" s="70"/>
      <c r="E35" s="70"/>
      <c r="F35" s="70"/>
      <c r="G35" s="70"/>
      <c r="H35" s="70"/>
      <c r="I35" s="73"/>
      <c r="J35" s="51" t="s">
        <v>9</v>
      </c>
      <c r="K35" s="48">
        <v>0</v>
      </c>
      <c r="L35" s="48">
        <v>15867.26</v>
      </c>
      <c r="M35" s="48">
        <v>8543.91</v>
      </c>
    </row>
    <row r="36" spans="1:13" s="8" customFormat="1" ht="15.75" x14ac:dyDescent="0.25">
      <c r="A36" s="75" t="s">
        <v>116</v>
      </c>
      <c r="B36" s="75"/>
      <c r="C36" s="75"/>
      <c r="D36" s="75"/>
      <c r="E36" s="75"/>
      <c r="F36" s="75"/>
      <c r="G36" s="75"/>
      <c r="H36" s="75"/>
      <c r="I36" s="75"/>
      <c r="J36" s="7" t="s">
        <v>7</v>
      </c>
      <c r="K36" s="3">
        <f t="shared" ref="K36:L36" si="8">K37+K38</f>
        <v>3788077.09</v>
      </c>
      <c r="L36" s="3">
        <f t="shared" si="8"/>
        <v>67807.22</v>
      </c>
      <c r="M36" s="3">
        <f t="shared" ref="M36" si="9">M37+M38</f>
        <v>52339.509999999995</v>
      </c>
    </row>
    <row r="37" spans="1:13" s="8" customFormat="1" ht="15.75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" t="s">
        <v>8</v>
      </c>
      <c r="K37" s="3">
        <f>K40+K43+K46+K49+K54</f>
        <v>3110097.3899999997</v>
      </c>
      <c r="L37" s="3">
        <f t="shared" ref="L37:M37" si="10">L40+L43+L46+L49+L54</f>
        <v>33903.61</v>
      </c>
      <c r="M37" s="3">
        <f t="shared" si="10"/>
        <v>33854.089999999997</v>
      </c>
    </row>
    <row r="38" spans="1:13" s="8" customFormat="1" ht="15.75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" t="s">
        <v>9</v>
      </c>
      <c r="K38" s="3">
        <f>K41+K44+K47+K50+K52+K55</f>
        <v>677979.70000000007</v>
      </c>
      <c r="L38" s="3">
        <f t="shared" ref="L38:M38" si="11">L41+L44+L47+L50+L52+L55</f>
        <v>33903.61</v>
      </c>
      <c r="M38" s="3">
        <f t="shared" si="11"/>
        <v>18485.419999999998</v>
      </c>
    </row>
    <row r="39" spans="1:13" s="1" customFormat="1" ht="15.75" x14ac:dyDescent="0.25">
      <c r="A39" s="71" t="s">
        <v>204</v>
      </c>
      <c r="B39" s="74" t="s">
        <v>56</v>
      </c>
      <c r="C39" s="70" t="s">
        <v>127</v>
      </c>
      <c r="D39" s="47" t="s">
        <v>33</v>
      </c>
      <c r="E39" s="71" t="s">
        <v>13</v>
      </c>
      <c r="F39" s="78" t="s">
        <v>12</v>
      </c>
      <c r="G39" s="66" t="s">
        <v>24</v>
      </c>
      <c r="H39" s="92">
        <f>I39+K39+L39+M39</f>
        <v>1007188.52</v>
      </c>
      <c r="I39" s="87">
        <f>13200+15600+381495.56</f>
        <v>410295.56</v>
      </c>
      <c r="J39" s="53" t="s">
        <v>7</v>
      </c>
      <c r="K39" s="54">
        <f>K40+K41</f>
        <v>596892.96</v>
      </c>
      <c r="L39" s="54">
        <f>L40+L41</f>
        <v>0</v>
      </c>
      <c r="M39" s="54">
        <f>M40+M41</f>
        <v>0</v>
      </c>
    </row>
    <row r="40" spans="1:13" s="1" customFormat="1" ht="15.75" customHeight="1" x14ac:dyDescent="0.25">
      <c r="A40" s="71"/>
      <c r="B40" s="74"/>
      <c r="C40" s="70"/>
      <c r="D40" s="70" t="s">
        <v>82</v>
      </c>
      <c r="E40" s="71"/>
      <c r="F40" s="76"/>
      <c r="G40" s="85"/>
      <c r="H40" s="93"/>
      <c r="I40" s="95"/>
      <c r="J40" s="50" t="s">
        <v>8</v>
      </c>
      <c r="K40" s="48">
        <v>571159.71</v>
      </c>
      <c r="L40" s="48">
        <v>0</v>
      </c>
      <c r="M40" s="48">
        <v>0</v>
      </c>
    </row>
    <row r="41" spans="1:13" s="1" customFormat="1" ht="15.75" x14ac:dyDescent="0.25">
      <c r="A41" s="71"/>
      <c r="B41" s="74"/>
      <c r="C41" s="70"/>
      <c r="D41" s="70"/>
      <c r="E41" s="71"/>
      <c r="F41" s="77"/>
      <c r="G41" s="67"/>
      <c r="H41" s="94"/>
      <c r="I41" s="88"/>
      <c r="J41" s="50" t="s">
        <v>9</v>
      </c>
      <c r="K41" s="49">
        <v>25733.25</v>
      </c>
      <c r="L41" s="49">
        <v>0</v>
      </c>
      <c r="M41" s="49">
        <v>0</v>
      </c>
    </row>
    <row r="42" spans="1:13" s="10" customFormat="1" ht="15.75" customHeight="1" x14ac:dyDescent="0.25">
      <c r="A42" s="70" t="s">
        <v>45</v>
      </c>
      <c r="B42" s="81" t="s">
        <v>54</v>
      </c>
      <c r="C42" s="70" t="s">
        <v>139</v>
      </c>
      <c r="D42" s="40" t="s">
        <v>205</v>
      </c>
      <c r="E42" s="70" t="s">
        <v>11</v>
      </c>
      <c r="F42" s="70" t="s">
        <v>12</v>
      </c>
      <c r="G42" s="70" t="s">
        <v>203</v>
      </c>
      <c r="H42" s="73">
        <f>I42+K42+L42+M42</f>
        <v>814259.12</v>
      </c>
      <c r="I42" s="73">
        <f>115113.66+474015.96</f>
        <v>589129.62</v>
      </c>
      <c r="J42" s="41" t="s">
        <v>7</v>
      </c>
      <c r="K42" s="48">
        <f t="shared" ref="K42:L42" si="12">K43+K44</f>
        <v>123468.19</v>
      </c>
      <c r="L42" s="48">
        <f t="shared" si="12"/>
        <v>67807.22</v>
      </c>
      <c r="M42" s="48">
        <f>M43+M44</f>
        <v>33854.089999999997</v>
      </c>
    </row>
    <row r="43" spans="1:13" s="10" customFormat="1" ht="15.75" x14ac:dyDescent="0.25">
      <c r="A43" s="70"/>
      <c r="B43" s="81"/>
      <c r="C43" s="70"/>
      <c r="D43" s="70"/>
      <c r="E43" s="70"/>
      <c r="F43" s="70"/>
      <c r="G43" s="70"/>
      <c r="H43" s="73"/>
      <c r="I43" s="73"/>
      <c r="J43" s="41" t="s">
        <v>8</v>
      </c>
      <c r="K43" s="61">
        <v>88725.59</v>
      </c>
      <c r="L43" s="61">
        <v>33903.61</v>
      </c>
      <c r="M43" s="61">
        <v>33854.089999999997</v>
      </c>
    </row>
    <row r="44" spans="1:13" s="10" customFormat="1" ht="36" customHeight="1" x14ac:dyDescent="0.25">
      <c r="A44" s="70"/>
      <c r="B44" s="81"/>
      <c r="C44" s="70"/>
      <c r="D44" s="70"/>
      <c r="E44" s="70"/>
      <c r="F44" s="70"/>
      <c r="G44" s="70"/>
      <c r="H44" s="73"/>
      <c r="I44" s="73"/>
      <c r="J44" s="51" t="s">
        <v>9</v>
      </c>
      <c r="K44" s="48">
        <v>34742.6</v>
      </c>
      <c r="L44" s="48">
        <v>33903.61</v>
      </c>
      <c r="M44" s="48">
        <v>0</v>
      </c>
    </row>
    <row r="45" spans="1:13" s="1" customFormat="1" ht="15.75" customHeight="1" x14ac:dyDescent="0.25">
      <c r="A45" s="71" t="s">
        <v>46</v>
      </c>
      <c r="B45" s="74" t="s">
        <v>138</v>
      </c>
      <c r="C45" s="71" t="s">
        <v>143</v>
      </c>
      <c r="D45" s="47" t="s">
        <v>33</v>
      </c>
      <c r="E45" s="70" t="s">
        <v>13</v>
      </c>
      <c r="F45" s="70" t="s">
        <v>12</v>
      </c>
      <c r="G45" s="71" t="s">
        <v>15</v>
      </c>
      <c r="H45" s="72">
        <f>K45+L45+M45+I45</f>
        <v>2392102.63</v>
      </c>
      <c r="I45" s="73">
        <f>14451.32+240618.54</f>
        <v>255069.86000000002</v>
      </c>
      <c r="J45" s="50" t="s">
        <v>7</v>
      </c>
      <c r="K45" s="49">
        <f>K47+K46</f>
        <v>2137032.77</v>
      </c>
      <c r="L45" s="49">
        <f>L47+L46</f>
        <v>0</v>
      </c>
      <c r="M45" s="49">
        <f>M47+M46</f>
        <v>0</v>
      </c>
    </row>
    <row r="46" spans="1:13" s="1" customFormat="1" ht="15" customHeight="1" x14ac:dyDescent="0.25">
      <c r="A46" s="71"/>
      <c r="B46" s="74"/>
      <c r="C46" s="71"/>
      <c r="D46" s="71" t="s">
        <v>85</v>
      </c>
      <c r="E46" s="70"/>
      <c r="F46" s="70"/>
      <c r="G46" s="71"/>
      <c r="H46" s="72"/>
      <c r="I46" s="73"/>
      <c r="J46" s="50" t="s">
        <v>8</v>
      </c>
      <c r="K46" s="49">
        <v>1615491.77</v>
      </c>
      <c r="L46" s="49">
        <v>0</v>
      </c>
      <c r="M46" s="49">
        <v>0</v>
      </c>
    </row>
    <row r="47" spans="1:13" s="1" customFormat="1" ht="15.75" x14ac:dyDescent="0.25">
      <c r="A47" s="71"/>
      <c r="B47" s="74"/>
      <c r="C47" s="71"/>
      <c r="D47" s="71"/>
      <c r="E47" s="70"/>
      <c r="F47" s="70"/>
      <c r="G47" s="71"/>
      <c r="H47" s="72"/>
      <c r="I47" s="73"/>
      <c r="J47" s="50" t="s">
        <v>9</v>
      </c>
      <c r="K47" s="49">
        <v>521541</v>
      </c>
      <c r="L47" s="49">
        <v>0</v>
      </c>
      <c r="M47" s="49">
        <v>0</v>
      </c>
    </row>
    <row r="48" spans="1:13" s="10" customFormat="1" ht="15.75" customHeight="1" x14ac:dyDescent="0.25">
      <c r="A48" s="71" t="s">
        <v>47</v>
      </c>
      <c r="B48" s="81" t="s">
        <v>55</v>
      </c>
      <c r="C48" s="71" t="s">
        <v>183</v>
      </c>
      <c r="D48" s="47" t="s">
        <v>33</v>
      </c>
      <c r="E48" s="71" t="s">
        <v>13</v>
      </c>
      <c r="F48" s="70" t="s">
        <v>12</v>
      </c>
      <c r="G48" s="71" t="s">
        <v>70</v>
      </c>
      <c r="H48" s="72">
        <f>I48+K48+L48+M48</f>
        <v>1045713.4199999999</v>
      </c>
      <c r="I48" s="73">
        <f>231.79+9524.45+132825.44</f>
        <v>142581.68</v>
      </c>
      <c r="J48" s="45" t="s">
        <v>7</v>
      </c>
      <c r="K48" s="49">
        <f>K50+K49</f>
        <v>903131.74</v>
      </c>
      <c r="L48" s="49">
        <f t="shared" ref="L48:M48" si="13">L50+L49</f>
        <v>0</v>
      </c>
      <c r="M48" s="49">
        <f t="shared" si="13"/>
        <v>0</v>
      </c>
    </row>
    <row r="49" spans="1:13" s="1" customFormat="1" ht="15.75" customHeight="1" x14ac:dyDescent="0.25">
      <c r="A49" s="71"/>
      <c r="B49" s="81"/>
      <c r="C49" s="71"/>
      <c r="D49" s="71" t="s">
        <v>85</v>
      </c>
      <c r="E49" s="71"/>
      <c r="F49" s="70"/>
      <c r="G49" s="71"/>
      <c r="H49" s="72"/>
      <c r="I49" s="73"/>
      <c r="J49" s="50" t="s">
        <v>8</v>
      </c>
      <c r="K49" s="49">
        <v>834720.32</v>
      </c>
      <c r="L49" s="49">
        <v>0</v>
      </c>
      <c r="M49" s="49">
        <v>0</v>
      </c>
    </row>
    <row r="50" spans="1:13" s="1" customFormat="1" ht="15.75" x14ac:dyDescent="0.25">
      <c r="A50" s="71"/>
      <c r="B50" s="81"/>
      <c r="C50" s="71"/>
      <c r="D50" s="71"/>
      <c r="E50" s="71"/>
      <c r="F50" s="70"/>
      <c r="G50" s="71"/>
      <c r="H50" s="72"/>
      <c r="I50" s="73"/>
      <c r="J50" s="50" t="s">
        <v>9</v>
      </c>
      <c r="K50" s="48">
        <v>68411.42</v>
      </c>
      <c r="L50" s="48">
        <v>0</v>
      </c>
      <c r="M50" s="49">
        <v>0</v>
      </c>
    </row>
    <row r="51" spans="1:13" s="10" customFormat="1" ht="15.75" customHeight="1" x14ac:dyDescent="0.25">
      <c r="A51" s="70" t="s">
        <v>206</v>
      </c>
      <c r="B51" s="81" t="s">
        <v>177</v>
      </c>
      <c r="C51" s="70" t="s">
        <v>178</v>
      </c>
      <c r="D51" s="70" t="s">
        <v>33</v>
      </c>
      <c r="E51" s="70" t="s">
        <v>13</v>
      </c>
      <c r="F51" s="70" t="s">
        <v>75</v>
      </c>
      <c r="G51" s="70">
        <v>2024</v>
      </c>
      <c r="H51" s="73">
        <f>I51+K51+L51+M51</f>
        <v>27551.43</v>
      </c>
      <c r="I51" s="73">
        <v>0</v>
      </c>
      <c r="J51" s="41" t="s">
        <v>7</v>
      </c>
      <c r="K51" s="48">
        <f>K52</f>
        <v>27551.43</v>
      </c>
      <c r="L51" s="48">
        <f t="shared" ref="L51:M51" si="14">L52</f>
        <v>0</v>
      </c>
      <c r="M51" s="48">
        <f t="shared" si="14"/>
        <v>0</v>
      </c>
    </row>
    <row r="52" spans="1:13" s="10" customFormat="1" ht="44.25" customHeight="1" x14ac:dyDescent="0.25">
      <c r="A52" s="70"/>
      <c r="B52" s="81"/>
      <c r="C52" s="70"/>
      <c r="D52" s="70"/>
      <c r="E52" s="70"/>
      <c r="F52" s="70"/>
      <c r="G52" s="70"/>
      <c r="H52" s="70"/>
      <c r="I52" s="73"/>
      <c r="J52" s="51" t="s">
        <v>9</v>
      </c>
      <c r="K52" s="48">
        <v>27551.43</v>
      </c>
      <c r="L52" s="48">
        <v>0</v>
      </c>
      <c r="M52" s="48">
        <v>0</v>
      </c>
    </row>
    <row r="53" spans="1:13" s="10" customFormat="1" ht="15.75" customHeight="1" x14ac:dyDescent="0.25">
      <c r="A53" s="70"/>
      <c r="B53" s="81"/>
      <c r="C53" s="70"/>
      <c r="D53" s="70" t="s">
        <v>82</v>
      </c>
      <c r="E53" s="70"/>
      <c r="F53" s="70" t="s">
        <v>12</v>
      </c>
      <c r="G53" s="70" t="s">
        <v>197</v>
      </c>
      <c r="H53" s="73">
        <f>I53+K53+L53+M53</f>
        <v>30402.959999999999</v>
      </c>
      <c r="I53" s="73">
        <v>11917.54</v>
      </c>
      <c r="J53" s="51" t="s">
        <v>7</v>
      </c>
      <c r="K53" s="48">
        <f>K54+K55</f>
        <v>0</v>
      </c>
      <c r="L53" s="48">
        <f t="shared" ref="L53" si="15">L54+L55</f>
        <v>0</v>
      </c>
      <c r="M53" s="48">
        <f>M54+M55</f>
        <v>18485.419999999998</v>
      </c>
    </row>
    <row r="54" spans="1:13" s="10" customFormat="1" ht="15.75" x14ac:dyDescent="0.25">
      <c r="A54" s="70"/>
      <c r="B54" s="81"/>
      <c r="C54" s="70"/>
      <c r="D54" s="70"/>
      <c r="E54" s="70"/>
      <c r="F54" s="70"/>
      <c r="G54" s="70"/>
      <c r="H54" s="70"/>
      <c r="I54" s="73"/>
      <c r="J54" s="51" t="s">
        <v>8</v>
      </c>
      <c r="K54" s="48">
        <v>0</v>
      </c>
      <c r="L54" s="48">
        <v>0</v>
      </c>
      <c r="M54" s="48">
        <v>0</v>
      </c>
    </row>
    <row r="55" spans="1:13" s="10" customFormat="1" ht="15.75" x14ac:dyDescent="0.25">
      <c r="A55" s="70"/>
      <c r="B55" s="81"/>
      <c r="C55" s="70"/>
      <c r="D55" s="70"/>
      <c r="E55" s="70"/>
      <c r="F55" s="70"/>
      <c r="G55" s="70"/>
      <c r="H55" s="70"/>
      <c r="I55" s="73"/>
      <c r="J55" s="51" t="s">
        <v>9</v>
      </c>
      <c r="K55" s="58">
        <v>0</v>
      </c>
      <c r="L55" s="48">
        <v>0</v>
      </c>
      <c r="M55" s="48">
        <v>18485.419999999998</v>
      </c>
    </row>
    <row r="56" spans="1:13" s="39" customFormat="1" ht="15.75" x14ac:dyDescent="0.25">
      <c r="A56" s="75" t="s">
        <v>210</v>
      </c>
      <c r="B56" s="75"/>
      <c r="C56" s="75"/>
      <c r="D56" s="75"/>
      <c r="E56" s="75"/>
      <c r="F56" s="75"/>
      <c r="G56" s="75"/>
      <c r="H56" s="75"/>
      <c r="I56" s="75"/>
      <c r="J56" s="7" t="s">
        <v>7</v>
      </c>
      <c r="K56" s="3">
        <f t="shared" ref="K56:L56" si="16">K57+K58</f>
        <v>0</v>
      </c>
      <c r="L56" s="3">
        <f t="shared" si="16"/>
        <v>0</v>
      </c>
      <c r="M56" s="3">
        <f t="shared" ref="M56" si="17">M57+M58</f>
        <v>116354.73999999999</v>
      </c>
    </row>
    <row r="57" spans="1:13" s="39" customFormat="1" ht="15.75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" t="s">
        <v>8</v>
      </c>
      <c r="K57" s="3">
        <f>K60</f>
        <v>0</v>
      </c>
      <c r="L57" s="3">
        <f t="shared" ref="L57:M57" si="18">L60</f>
        <v>0</v>
      </c>
      <c r="M57" s="3">
        <f t="shared" si="18"/>
        <v>0</v>
      </c>
    </row>
    <row r="58" spans="1:13" s="39" customFormat="1" ht="15.75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" t="s">
        <v>9</v>
      </c>
      <c r="K58" s="3">
        <f>K61+K65</f>
        <v>0</v>
      </c>
      <c r="L58" s="3">
        <f t="shared" ref="L58" si="19">L61+L65</f>
        <v>0</v>
      </c>
      <c r="M58" s="3">
        <f>M61+M65</f>
        <v>116354.73999999999</v>
      </c>
    </row>
    <row r="59" spans="1:13" s="1" customFormat="1" ht="15.75" x14ac:dyDescent="0.25">
      <c r="A59" s="71" t="s">
        <v>207</v>
      </c>
      <c r="B59" s="81" t="s">
        <v>57</v>
      </c>
      <c r="C59" s="71" t="s">
        <v>173</v>
      </c>
      <c r="D59" s="71" t="s">
        <v>33</v>
      </c>
      <c r="E59" s="71" t="s">
        <v>13</v>
      </c>
      <c r="F59" s="70" t="s">
        <v>12</v>
      </c>
      <c r="G59" s="71" t="s">
        <v>209</v>
      </c>
      <c r="H59" s="72">
        <f>I59+K59+L59+M59</f>
        <v>25514.68</v>
      </c>
      <c r="I59" s="70">
        <v>311.02999999999997</v>
      </c>
      <c r="J59" s="50" t="s">
        <v>7</v>
      </c>
      <c r="K59" s="49">
        <f t="shared" ref="K59:L59" si="20">K60+K61</f>
        <v>0</v>
      </c>
      <c r="L59" s="49">
        <f t="shared" si="20"/>
        <v>0</v>
      </c>
      <c r="M59" s="49">
        <f t="shared" ref="M59" si="21">M60+M61</f>
        <v>25203.65</v>
      </c>
    </row>
    <row r="60" spans="1:13" s="1" customFormat="1" ht="15.75" x14ac:dyDescent="0.25">
      <c r="A60" s="71"/>
      <c r="B60" s="81"/>
      <c r="C60" s="71"/>
      <c r="D60" s="71"/>
      <c r="E60" s="71"/>
      <c r="F60" s="70"/>
      <c r="G60" s="71"/>
      <c r="H60" s="71"/>
      <c r="I60" s="70"/>
      <c r="J60" s="50" t="s">
        <v>8</v>
      </c>
      <c r="K60" s="49">
        <v>0</v>
      </c>
      <c r="L60" s="49">
        <v>0</v>
      </c>
      <c r="M60" s="49">
        <v>0</v>
      </c>
    </row>
    <row r="61" spans="1:13" s="1" customFormat="1" ht="33.75" customHeight="1" x14ac:dyDescent="0.25">
      <c r="A61" s="71"/>
      <c r="B61" s="81"/>
      <c r="C61" s="71"/>
      <c r="D61" s="47" t="s">
        <v>82</v>
      </c>
      <c r="E61" s="71"/>
      <c r="F61" s="70"/>
      <c r="G61" s="71"/>
      <c r="H61" s="71"/>
      <c r="I61" s="70"/>
      <c r="J61" s="50" t="s">
        <v>9</v>
      </c>
      <c r="K61" s="49">
        <v>0</v>
      </c>
      <c r="L61" s="49">
        <v>0</v>
      </c>
      <c r="M61" s="49">
        <v>25203.65</v>
      </c>
    </row>
    <row r="62" spans="1:13" s="1" customFormat="1" ht="15.75" x14ac:dyDescent="0.25">
      <c r="A62" s="71" t="s">
        <v>208</v>
      </c>
      <c r="B62" s="81" t="s">
        <v>58</v>
      </c>
      <c r="C62" s="70" t="s">
        <v>174</v>
      </c>
      <c r="D62" s="47" t="s">
        <v>33</v>
      </c>
      <c r="E62" s="71" t="s">
        <v>13</v>
      </c>
      <c r="F62" s="70" t="s">
        <v>12</v>
      </c>
      <c r="G62" s="71" t="s">
        <v>209</v>
      </c>
      <c r="H62" s="72">
        <f>I62+K62+L62+M62</f>
        <v>99191.09</v>
      </c>
      <c r="I62" s="73">
        <f>5289+2751</f>
        <v>8040</v>
      </c>
      <c r="J62" s="74" t="s">
        <v>7</v>
      </c>
      <c r="K62" s="91">
        <f>K65</f>
        <v>0</v>
      </c>
      <c r="L62" s="91">
        <f>L65</f>
        <v>0</v>
      </c>
      <c r="M62" s="91">
        <f>M65</f>
        <v>91151.09</v>
      </c>
    </row>
    <row r="63" spans="1:13" s="1" customFormat="1" ht="15" customHeight="1" x14ac:dyDescent="0.25">
      <c r="A63" s="71"/>
      <c r="B63" s="81"/>
      <c r="C63" s="70"/>
      <c r="D63" s="71" t="s">
        <v>82</v>
      </c>
      <c r="E63" s="71"/>
      <c r="F63" s="70"/>
      <c r="G63" s="71"/>
      <c r="H63" s="72"/>
      <c r="I63" s="73"/>
      <c r="J63" s="74"/>
      <c r="K63" s="91"/>
      <c r="L63" s="91"/>
      <c r="M63" s="91"/>
    </row>
    <row r="64" spans="1:13" s="1" customFormat="1" ht="15.75" x14ac:dyDescent="0.25">
      <c r="A64" s="71"/>
      <c r="B64" s="81"/>
      <c r="C64" s="70"/>
      <c r="D64" s="71"/>
      <c r="E64" s="71"/>
      <c r="F64" s="70"/>
      <c r="G64" s="71"/>
      <c r="H64" s="72"/>
      <c r="I64" s="73"/>
      <c r="J64" s="45" t="s">
        <v>8</v>
      </c>
      <c r="K64" s="49">
        <v>0</v>
      </c>
      <c r="L64" s="49">
        <v>0</v>
      </c>
      <c r="M64" s="49">
        <v>0</v>
      </c>
    </row>
    <row r="65" spans="1:14" s="1" customFormat="1" ht="21.75" customHeight="1" x14ac:dyDescent="0.25">
      <c r="A65" s="71"/>
      <c r="B65" s="81"/>
      <c r="C65" s="70"/>
      <c r="D65" s="71"/>
      <c r="E65" s="71"/>
      <c r="F65" s="70"/>
      <c r="G65" s="71"/>
      <c r="H65" s="72"/>
      <c r="I65" s="73"/>
      <c r="J65" s="50" t="s">
        <v>9</v>
      </c>
      <c r="K65" s="49">
        <v>0</v>
      </c>
      <c r="L65" s="49">
        <v>0</v>
      </c>
      <c r="M65" s="49">
        <v>91151.09</v>
      </c>
    </row>
    <row r="66" spans="1:14" s="39" customFormat="1" ht="13.5" customHeight="1" x14ac:dyDescent="0.25">
      <c r="A66" s="75" t="s">
        <v>117</v>
      </c>
      <c r="B66" s="75"/>
      <c r="C66" s="75"/>
      <c r="D66" s="75"/>
      <c r="E66" s="75"/>
      <c r="F66" s="75"/>
      <c r="G66" s="75"/>
      <c r="H66" s="75"/>
      <c r="I66" s="75"/>
      <c r="J66" s="7" t="s">
        <v>7</v>
      </c>
      <c r="K66" s="3">
        <f t="shared" ref="K66:L66" si="22">K67+K68</f>
        <v>6476.8</v>
      </c>
      <c r="L66" s="3">
        <f t="shared" si="22"/>
        <v>7876.2099999999991</v>
      </c>
      <c r="M66" s="3">
        <f t="shared" ref="M66" si="23">M67+M68</f>
        <v>120636.21999999999</v>
      </c>
    </row>
    <row r="67" spans="1:14" s="39" customFormat="1" ht="14.25" customHeigh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" t="s">
        <v>8</v>
      </c>
      <c r="K67" s="3">
        <v>0</v>
      </c>
      <c r="L67" s="3">
        <v>0</v>
      </c>
      <c r="M67" s="3">
        <v>0</v>
      </c>
    </row>
    <row r="68" spans="1:14" s="39" customFormat="1" ht="15.75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" t="s">
        <v>9</v>
      </c>
      <c r="K68" s="3">
        <f>K76+K81+K73+K78+K71</f>
        <v>6476.8</v>
      </c>
      <c r="L68" s="3">
        <f t="shared" ref="L68:M68" si="24">L76+L81+L73+L78+L71</f>
        <v>7876.2099999999991</v>
      </c>
      <c r="M68" s="3">
        <f t="shared" si="24"/>
        <v>120636.21999999999</v>
      </c>
    </row>
    <row r="69" spans="1:14" s="1" customFormat="1" ht="31.5" customHeight="1" x14ac:dyDescent="0.25">
      <c r="A69" s="71" t="s">
        <v>86</v>
      </c>
      <c r="B69" s="74" t="s">
        <v>73</v>
      </c>
      <c r="C69" s="71" t="s">
        <v>113</v>
      </c>
      <c r="D69" s="47" t="s">
        <v>34</v>
      </c>
      <c r="E69" s="71" t="s">
        <v>13</v>
      </c>
      <c r="F69" s="78" t="s">
        <v>12</v>
      </c>
      <c r="G69" s="66" t="s">
        <v>15</v>
      </c>
      <c r="H69" s="92">
        <f>I69+K69+L69+M69</f>
        <v>11072.61</v>
      </c>
      <c r="I69" s="87">
        <v>4595.8100000000004</v>
      </c>
      <c r="J69" s="53" t="s">
        <v>7</v>
      </c>
      <c r="K69" s="56">
        <f>K71</f>
        <v>6476.8</v>
      </c>
      <c r="L69" s="56">
        <f>L71</f>
        <v>0</v>
      </c>
      <c r="M69" s="56">
        <f>M71</f>
        <v>0</v>
      </c>
    </row>
    <row r="70" spans="1:14" s="1" customFormat="1" ht="15" customHeight="1" x14ac:dyDescent="0.25">
      <c r="A70" s="71"/>
      <c r="B70" s="74"/>
      <c r="C70" s="71"/>
      <c r="D70" s="66" t="s">
        <v>74</v>
      </c>
      <c r="E70" s="71"/>
      <c r="F70" s="76"/>
      <c r="G70" s="85"/>
      <c r="H70" s="93"/>
      <c r="I70" s="95"/>
      <c r="J70" s="50" t="s">
        <v>8</v>
      </c>
      <c r="K70" s="9">
        <v>0</v>
      </c>
      <c r="L70" s="9">
        <v>0</v>
      </c>
      <c r="M70" s="9">
        <v>0</v>
      </c>
      <c r="N70" s="20"/>
    </row>
    <row r="71" spans="1:14" s="1" customFormat="1" ht="15.75" x14ac:dyDescent="0.25">
      <c r="A71" s="71"/>
      <c r="B71" s="74"/>
      <c r="C71" s="71"/>
      <c r="D71" s="67"/>
      <c r="E71" s="71"/>
      <c r="F71" s="77"/>
      <c r="G71" s="67"/>
      <c r="H71" s="94"/>
      <c r="I71" s="88"/>
      <c r="J71" s="50" t="s">
        <v>9</v>
      </c>
      <c r="K71" s="49">
        <v>6476.8</v>
      </c>
      <c r="L71" s="49">
        <v>0</v>
      </c>
      <c r="M71" s="49">
        <v>0</v>
      </c>
      <c r="N71" s="20"/>
    </row>
    <row r="72" spans="1:14" s="21" customFormat="1" ht="15.75" customHeight="1" x14ac:dyDescent="0.25">
      <c r="A72" s="71" t="s">
        <v>211</v>
      </c>
      <c r="B72" s="74" t="s">
        <v>212</v>
      </c>
      <c r="C72" s="71"/>
      <c r="D72" s="70" t="s">
        <v>33</v>
      </c>
      <c r="E72" s="71" t="s">
        <v>13</v>
      </c>
      <c r="F72" s="70" t="s">
        <v>75</v>
      </c>
      <c r="G72" s="70">
        <v>2026</v>
      </c>
      <c r="H72" s="73">
        <f>I72+K72+L72+M72</f>
        <v>23610.36</v>
      </c>
      <c r="I72" s="73">
        <v>0</v>
      </c>
      <c r="J72" s="41" t="s">
        <v>7</v>
      </c>
      <c r="K72" s="48">
        <f>K73</f>
        <v>0</v>
      </c>
      <c r="L72" s="48">
        <f t="shared" ref="L72" si="25">L73</f>
        <v>0</v>
      </c>
      <c r="M72" s="48">
        <f t="shared" ref="M72" si="26">M73</f>
        <v>23610.36</v>
      </c>
    </row>
    <row r="73" spans="1:14" s="21" customFormat="1" ht="45.75" customHeight="1" x14ac:dyDescent="0.25">
      <c r="A73" s="71"/>
      <c r="B73" s="74"/>
      <c r="C73" s="71"/>
      <c r="D73" s="70"/>
      <c r="E73" s="71"/>
      <c r="F73" s="70"/>
      <c r="G73" s="70"/>
      <c r="H73" s="70"/>
      <c r="I73" s="73"/>
      <c r="J73" s="51" t="s">
        <v>9</v>
      </c>
      <c r="K73" s="48">
        <v>0</v>
      </c>
      <c r="L73" s="48">
        <v>0</v>
      </c>
      <c r="M73" s="48">
        <v>23610.36</v>
      </c>
    </row>
    <row r="74" spans="1:14" s="25" customFormat="1" ht="15.75" customHeight="1" x14ac:dyDescent="0.25">
      <c r="A74" s="71"/>
      <c r="B74" s="74"/>
      <c r="C74" s="71"/>
      <c r="D74" s="71" t="s">
        <v>85</v>
      </c>
      <c r="E74" s="71"/>
      <c r="F74" s="70" t="s">
        <v>12</v>
      </c>
      <c r="G74" s="71">
        <v>2026</v>
      </c>
      <c r="H74" s="72">
        <f>I74+K74+L74+M74</f>
        <v>14905.21</v>
      </c>
      <c r="I74" s="73">
        <v>0</v>
      </c>
      <c r="J74" s="45" t="s">
        <v>7</v>
      </c>
      <c r="K74" s="49">
        <f>K76</f>
        <v>0</v>
      </c>
      <c r="L74" s="49">
        <f>L76</f>
        <v>0</v>
      </c>
      <c r="M74" s="49">
        <f>M76</f>
        <v>14905.21</v>
      </c>
    </row>
    <row r="75" spans="1:14" s="25" customFormat="1" ht="15.75" x14ac:dyDescent="0.25">
      <c r="A75" s="71"/>
      <c r="B75" s="74"/>
      <c r="C75" s="71"/>
      <c r="D75" s="71"/>
      <c r="E75" s="71"/>
      <c r="F75" s="70"/>
      <c r="G75" s="71"/>
      <c r="H75" s="72"/>
      <c r="I75" s="73"/>
      <c r="J75" s="45" t="s">
        <v>8</v>
      </c>
      <c r="K75" s="49">
        <v>0</v>
      </c>
      <c r="L75" s="49">
        <v>0</v>
      </c>
      <c r="M75" s="49">
        <v>0</v>
      </c>
    </row>
    <row r="76" spans="1:14" s="25" customFormat="1" ht="15.75" x14ac:dyDescent="0.25">
      <c r="A76" s="71"/>
      <c r="B76" s="74"/>
      <c r="C76" s="71"/>
      <c r="D76" s="71"/>
      <c r="E76" s="71"/>
      <c r="F76" s="70"/>
      <c r="G76" s="71"/>
      <c r="H76" s="72"/>
      <c r="I76" s="73"/>
      <c r="J76" s="50" t="s">
        <v>9</v>
      </c>
      <c r="K76" s="49">
        <v>0</v>
      </c>
      <c r="L76" s="49">
        <v>0</v>
      </c>
      <c r="M76" s="49">
        <v>14905.21</v>
      </c>
    </row>
    <row r="77" spans="1:14" s="1" customFormat="1" ht="31.5" customHeight="1" x14ac:dyDescent="0.25">
      <c r="A77" s="71" t="s">
        <v>251</v>
      </c>
      <c r="B77" s="74" t="s">
        <v>237</v>
      </c>
      <c r="C77" s="70" t="s">
        <v>239</v>
      </c>
      <c r="D77" s="70" t="s">
        <v>33</v>
      </c>
      <c r="E77" s="71" t="s">
        <v>13</v>
      </c>
      <c r="F77" s="70" t="s">
        <v>75</v>
      </c>
      <c r="G77" s="71">
        <v>2025</v>
      </c>
      <c r="H77" s="73">
        <f>I77+K77+L77+M77</f>
        <v>5171.3999999999996</v>
      </c>
      <c r="I77" s="73">
        <v>0</v>
      </c>
      <c r="J77" s="41" t="s">
        <v>7</v>
      </c>
      <c r="K77" s="48">
        <f>K78</f>
        <v>0</v>
      </c>
      <c r="L77" s="48">
        <f t="shared" ref="L77:M77" si="27">L78</f>
        <v>5171.3999999999996</v>
      </c>
      <c r="M77" s="48">
        <f t="shared" si="27"/>
        <v>0</v>
      </c>
    </row>
    <row r="78" spans="1:14" s="1" customFormat="1" ht="31.5" customHeight="1" x14ac:dyDescent="0.25">
      <c r="A78" s="71"/>
      <c r="B78" s="74"/>
      <c r="C78" s="70"/>
      <c r="D78" s="70"/>
      <c r="E78" s="71"/>
      <c r="F78" s="70"/>
      <c r="G78" s="71"/>
      <c r="H78" s="70"/>
      <c r="I78" s="73"/>
      <c r="J78" s="51" t="s">
        <v>9</v>
      </c>
      <c r="K78" s="49">
        <v>0</v>
      </c>
      <c r="L78" s="49">
        <v>5171.3999999999996</v>
      </c>
      <c r="M78" s="49">
        <v>0</v>
      </c>
    </row>
    <row r="79" spans="1:14" s="1" customFormat="1" ht="15.75" customHeight="1" x14ac:dyDescent="0.25">
      <c r="A79" s="71"/>
      <c r="B79" s="74"/>
      <c r="C79" s="70"/>
      <c r="D79" s="71" t="s">
        <v>85</v>
      </c>
      <c r="E79" s="71"/>
      <c r="F79" s="70" t="s">
        <v>12</v>
      </c>
      <c r="G79" s="71" t="s">
        <v>213</v>
      </c>
      <c r="H79" s="72">
        <f>I79+K79+L79+M79</f>
        <v>84825.459999999992</v>
      </c>
      <c r="I79" s="73">
        <v>0</v>
      </c>
      <c r="J79" s="50" t="s">
        <v>7</v>
      </c>
      <c r="K79" s="9">
        <f>K81</f>
        <v>0</v>
      </c>
      <c r="L79" s="9">
        <f>L81</f>
        <v>2704.81</v>
      </c>
      <c r="M79" s="9">
        <f>M81</f>
        <v>82120.649999999994</v>
      </c>
      <c r="N79" s="90"/>
    </row>
    <row r="80" spans="1:14" s="1" customFormat="1" ht="15" customHeight="1" x14ac:dyDescent="0.25">
      <c r="A80" s="71"/>
      <c r="B80" s="74"/>
      <c r="C80" s="70"/>
      <c r="D80" s="71"/>
      <c r="E80" s="71"/>
      <c r="F80" s="70"/>
      <c r="G80" s="71"/>
      <c r="H80" s="71"/>
      <c r="I80" s="73"/>
      <c r="J80" s="50" t="s">
        <v>8</v>
      </c>
      <c r="K80" s="9">
        <v>0</v>
      </c>
      <c r="L80" s="9">
        <v>0</v>
      </c>
      <c r="M80" s="9">
        <v>0</v>
      </c>
      <c r="N80" s="90"/>
    </row>
    <row r="81" spans="1:14" s="1" customFormat="1" ht="15.75" x14ac:dyDescent="0.25">
      <c r="A81" s="71"/>
      <c r="B81" s="74"/>
      <c r="C81" s="70"/>
      <c r="D81" s="71"/>
      <c r="E81" s="71"/>
      <c r="F81" s="70"/>
      <c r="G81" s="71"/>
      <c r="H81" s="71"/>
      <c r="I81" s="73"/>
      <c r="J81" s="50" t="s">
        <v>9</v>
      </c>
      <c r="K81" s="49">
        <v>0</v>
      </c>
      <c r="L81" s="49">
        <v>2704.81</v>
      </c>
      <c r="M81" s="49">
        <v>82120.649999999994</v>
      </c>
      <c r="N81" s="20"/>
    </row>
    <row r="82" spans="1:14" s="8" customFormat="1" ht="15.75" x14ac:dyDescent="0.25">
      <c r="A82" s="75" t="s">
        <v>118</v>
      </c>
      <c r="B82" s="75"/>
      <c r="C82" s="75"/>
      <c r="D82" s="75"/>
      <c r="E82" s="75"/>
      <c r="F82" s="75"/>
      <c r="G82" s="75"/>
      <c r="H82" s="75"/>
      <c r="I82" s="75"/>
      <c r="J82" s="7" t="s">
        <v>7</v>
      </c>
      <c r="K82" s="3">
        <f t="shared" ref="K82:L82" si="28">K83+K84</f>
        <v>0</v>
      </c>
      <c r="L82" s="3">
        <f t="shared" si="28"/>
        <v>217759.97</v>
      </c>
      <c r="M82" s="3">
        <f t="shared" ref="M82" si="29">M83+M84</f>
        <v>357613.62</v>
      </c>
    </row>
    <row r="83" spans="1:14" s="8" customFormat="1" ht="15.75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" t="s">
        <v>8</v>
      </c>
      <c r="K83" s="3">
        <f>K86+K89</f>
        <v>0</v>
      </c>
      <c r="L83" s="3">
        <f t="shared" ref="L83:M83" si="30">L86+L89</f>
        <v>130655.98</v>
      </c>
      <c r="M83" s="3">
        <f t="shared" si="30"/>
        <v>187955.44</v>
      </c>
    </row>
    <row r="84" spans="1:14" s="8" customFormat="1" ht="15.75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" t="s">
        <v>9</v>
      </c>
      <c r="K84" s="3">
        <f>K87+K90</f>
        <v>0</v>
      </c>
      <c r="L84" s="3">
        <f>L87+L90+L92+L94</f>
        <v>87103.99</v>
      </c>
      <c r="M84" s="3">
        <f>M87+M90+M92+M94</f>
        <v>169658.18000000002</v>
      </c>
    </row>
    <row r="85" spans="1:14" s="1" customFormat="1" ht="15.75" customHeight="1" x14ac:dyDescent="0.25">
      <c r="A85" s="71" t="s">
        <v>238</v>
      </c>
      <c r="B85" s="68" t="s">
        <v>59</v>
      </c>
      <c r="C85" s="78" t="s">
        <v>81</v>
      </c>
      <c r="D85" s="55" t="s">
        <v>34</v>
      </c>
      <c r="E85" s="71" t="s">
        <v>13</v>
      </c>
      <c r="F85" s="70" t="s">
        <v>17</v>
      </c>
      <c r="G85" s="71" t="s">
        <v>213</v>
      </c>
      <c r="H85" s="72">
        <f>I85+K85+L85+M85</f>
        <v>186187.66</v>
      </c>
      <c r="I85" s="100">
        <v>0</v>
      </c>
      <c r="J85" s="50" t="s">
        <v>7</v>
      </c>
      <c r="K85" s="49">
        <f>K86+K87</f>
        <v>0</v>
      </c>
      <c r="L85" s="49">
        <f t="shared" ref="L85:M85" si="31">L86+L87</f>
        <v>83333.33</v>
      </c>
      <c r="M85" s="49">
        <f t="shared" si="31"/>
        <v>102854.33</v>
      </c>
    </row>
    <row r="86" spans="1:14" s="1" customFormat="1" ht="15.75" x14ac:dyDescent="0.25">
      <c r="A86" s="71"/>
      <c r="B86" s="84"/>
      <c r="C86" s="76"/>
      <c r="D86" s="66" t="s">
        <v>122</v>
      </c>
      <c r="E86" s="71"/>
      <c r="F86" s="70"/>
      <c r="G86" s="71"/>
      <c r="H86" s="72"/>
      <c r="I86" s="100"/>
      <c r="J86" s="50" t="s">
        <v>8</v>
      </c>
      <c r="K86" s="48">
        <v>0</v>
      </c>
      <c r="L86" s="48">
        <v>50000</v>
      </c>
      <c r="M86" s="49">
        <v>61712.6</v>
      </c>
    </row>
    <row r="87" spans="1:14" s="1" customFormat="1" ht="30.75" customHeight="1" x14ac:dyDescent="0.25">
      <c r="A87" s="71"/>
      <c r="B87" s="69"/>
      <c r="C87" s="77"/>
      <c r="D87" s="67"/>
      <c r="E87" s="71"/>
      <c r="F87" s="70"/>
      <c r="G87" s="71"/>
      <c r="H87" s="72"/>
      <c r="I87" s="100"/>
      <c r="J87" s="50" t="s">
        <v>9</v>
      </c>
      <c r="K87" s="49">
        <v>0</v>
      </c>
      <c r="L87" s="49">
        <v>33333.33</v>
      </c>
      <c r="M87" s="49">
        <v>41141.730000000003</v>
      </c>
    </row>
    <row r="88" spans="1:14" s="1" customFormat="1" ht="15.75" x14ac:dyDescent="0.25">
      <c r="A88" s="71" t="s">
        <v>214</v>
      </c>
      <c r="B88" s="81" t="s">
        <v>124</v>
      </c>
      <c r="C88" s="71" t="s">
        <v>80</v>
      </c>
      <c r="D88" s="47" t="s">
        <v>34</v>
      </c>
      <c r="E88" s="71" t="s">
        <v>13</v>
      </c>
      <c r="F88" s="70" t="s">
        <v>17</v>
      </c>
      <c r="G88" s="71" t="s">
        <v>213</v>
      </c>
      <c r="H88" s="72">
        <f>I88+K88+L88+M88</f>
        <v>344831.38</v>
      </c>
      <c r="I88" s="73">
        <v>0</v>
      </c>
      <c r="J88" s="50" t="s">
        <v>7</v>
      </c>
      <c r="K88" s="49">
        <f>K89+K90</f>
        <v>0</v>
      </c>
      <c r="L88" s="49">
        <f>L89+L90</f>
        <v>134426.64000000001</v>
      </c>
      <c r="M88" s="49">
        <f>M89+M90</f>
        <v>210404.74</v>
      </c>
    </row>
    <row r="89" spans="1:14" s="1" customFormat="1" ht="15.75" x14ac:dyDescent="0.25">
      <c r="A89" s="71"/>
      <c r="B89" s="81"/>
      <c r="C89" s="71"/>
      <c r="D89" s="66" t="s">
        <v>122</v>
      </c>
      <c r="E89" s="71"/>
      <c r="F89" s="70"/>
      <c r="G89" s="71"/>
      <c r="H89" s="71"/>
      <c r="I89" s="73"/>
      <c r="J89" s="50" t="s">
        <v>8</v>
      </c>
      <c r="K89" s="48">
        <v>0</v>
      </c>
      <c r="L89" s="48">
        <v>80655.98</v>
      </c>
      <c r="M89" s="48">
        <v>126242.84</v>
      </c>
    </row>
    <row r="90" spans="1:14" s="1" customFormat="1" ht="47.25" customHeight="1" x14ac:dyDescent="0.25">
      <c r="A90" s="71"/>
      <c r="B90" s="81"/>
      <c r="C90" s="71"/>
      <c r="D90" s="67"/>
      <c r="E90" s="71"/>
      <c r="F90" s="70"/>
      <c r="G90" s="71"/>
      <c r="H90" s="71"/>
      <c r="I90" s="73"/>
      <c r="J90" s="50" t="s">
        <v>9</v>
      </c>
      <c r="K90" s="48">
        <v>0</v>
      </c>
      <c r="L90" s="48">
        <v>53770.66</v>
      </c>
      <c r="M90" s="48">
        <v>84161.9</v>
      </c>
    </row>
    <row r="91" spans="1:14" s="1" customFormat="1" ht="15.75" customHeight="1" x14ac:dyDescent="0.25">
      <c r="A91" s="78" t="s">
        <v>252</v>
      </c>
      <c r="B91" s="79" t="s">
        <v>247</v>
      </c>
      <c r="C91" s="66"/>
      <c r="D91" s="66" t="s">
        <v>33</v>
      </c>
      <c r="E91" s="66" t="s">
        <v>13</v>
      </c>
      <c r="F91" s="70" t="s">
        <v>75</v>
      </c>
      <c r="G91" s="71">
        <v>2026</v>
      </c>
      <c r="H91" s="72">
        <f>I91+K91+L91+M91</f>
        <v>12577.26</v>
      </c>
      <c r="I91" s="100">
        <v>0</v>
      </c>
      <c r="J91" s="60" t="s">
        <v>7</v>
      </c>
      <c r="K91" s="62">
        <f>K92</f>
        <v>0</v>
      </c>
      <c r="L91" s="62">
        <f>L92</f>
        <v>0</v>
      </c>
      <c r="M91" s="62">
        <f>M92</f>
        <v>12577.26</v>
      </c>
      <c r="N91" s="6"/>
    </row>
    <row r="92" spans="1:14" s="1" customFormat="1" ht="46.5" customHeight="1" x14ac:dyDescent="0.25">
      <c r="A92" s="76"/>
      <c r="B92" s="86"/>
      <c r="C92" s="85"/>
      <c r="D92" s="67"/>
      <c r="E92" s="85"/>
      <c r="F92" s="70"/>
      <c r="G92" s="71"/>
      <c r="H92" s="72"/>
      <c r="I92" s="100"/>
      <c r="J92" s="50" t="s">
        <v>9</v>
      </c>
      <c r="K92" s="62">
        <v>0</v>
      </c>
      <c r="L92" s="62">
        <v>0</v>
      </c>
      <c r="M92" s="62">
        <v>12577.26</v>
      </c>
      <c r="N92" s="6"/>
    </row>
    <row r="93" spans="1:14" s="1" customFormat="1" ht="15.75" customHeight="1" x14ac:dyDescent="0.25">
      <c r="A93" s="76"/>
      <c r="B93" s="86"/>
      <c r="C93" s="85"/>
      <c r="D93" s="66" t="s">
        <v>82</v>
      </c>
      <c r="E93" s="85"/>
      <c r="F93" s="70" t="s">
        <v>12</v>
      </c>
      <c r="G93" s="71">
        <v>2026</v>
      </c>
      <c r="H93" s="72">
        <f>I93+K93+L93+M93</f>
        <v>31777.29</v>
      </c>
      <c r="I93" s="100">
        <v>0</v>
      </c>
      <c r="J93" s="60" t="s">
        <v>7</v>
      </c>
      <c r="K93" s="62">
        <f>K94</f>
        <v>0</v>
      </c>
      <c r="L93" s="62">
        <f>L94</f>
        <v>0</v>
      </c>
      <c r="M93" s="62">
        <f>M94</f>
        <v>31777.29</v>
      </c>
      <c r="N93" s="6"/>
    </row>
    <row r="94" spans="1:14" s="1" customFormat="1" ht="15.75" x14ac:dyDescent="0.25">
      <c r="A94" s="77"/>
      <c r="B94" s="80"/>
      <c r="C94" s="67"/>
      <c r="D94" s="67"/>
      <c r="E94" s="67"/>
      <c r="F94" s="70"/>
      <c r="G94" s="71"/>
      <c r="H94" s="72"/>
      <c r="I94" s="100"/>
      <c r="J94" s="50" t="s">
        <v>9</v>
      </c>
      <c r="K94" s="62">
        <v>0</v>
      </c>
      <c r="L94" s="62">
        <v>0</v>
      </c>
      <c r="M94" s="62">
        <v>31777.29</v>
      </c>
      <c r="N94" s="6"/>
    </row>
    <row r="95" spans="1:14" s="8" customFormat="1" ht="15.75" x14ac:dyDescent="0.25">
      <c r="A95" s="75" t="s">
        <v>119</v>
      </c>
      <c r="B95" s="75"/>
      <c r="C95" s="75"/>
      <c r="D95" s="75"/>
      <c r="E95" s="75"/>
      <c r="F95" s="75"/>
      <c r="G95" s="75"/>
      <c r="H95" s="75"/>
      <c r="I95" s="75"/>
      <c r="J95" s="7" t="s">
        <v>7</v>
      </c>
      <c r="K95" s="3">
        <f>K96+K97</f>
        <v>511832.18999999994</v>
      </c>
      <c r="L95" s="3">
        <f t="shared" ref="L95" si="32">L96+L97</f>
        <v>793335.57</v>
      </c>
      <c r="M95" s="3">
        <f t="shared" ref="M95" si="33">M96+M97</f>
        <v>342100.97</v>
      </c>
    </row>
    <row r="96" spans="1:14" s="8" customFormat="1" ht="15.75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" t="s">
        <v>8</v>
      </c>
      <c r="K96" s="3">
        <f>K99+K102+K105+K108+K111+K116+K119+K122+K125+K128+K134+K137+K140+K143+K146+K149+K157</f>
        <v>334897.82999999996</v>
      </c>
      <c r="L96" s="3">
        <f t="shared" ref="L96:M96" si="34">L99+L102+L105+L108+L111+L116+L119+L122+L125+L128+L134+L137+L140+L143+L146+L149+L157</f>
        <v>441370.45999999996</v>
      </c>
      <c r="M96" s="3">
        <f t="shared" si="34"/>
        <v>112208.53</v>
      </c>
    </row>
    <row r="97" spans="1:13" s="8" customFormat="1" ht="15.75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" t="s">
        <v>9</v>
      </c>
      <c r="K97" s="3">
        <f>K100+K103+K106+K109+K112+K114+K117+K120+K123+K130+K132+K135+K138+K141+K144+K147+K150+K152+K158+K160</f>
        <v>176934.36000000002</v>
      </c>
      <c r="L97" s="3">
        <f t="shared" ref="L97:M97" si="35">L100+L103+L106+L109+L112+L114+L117+L120+L123+L130+L132+L135+L138+L141+L144+L147+L150+L152+L158+L160</f>
        <v>351965.11</v>
      </c>
      <c r="M97" s="3">
        <f t="shared" si="35"/>
        <v>229892.44</v>
      </c>
    </row>
    <row r="98" spans="1:13" s="10" customFormat="1" ht="15.75" customHeight="1" x14ac:dyDescent="0.25">
      <c r="A98" s="66" t="s">
        <v>215</v>
      </c>
      <c r="B98" s="79" t="s">
        <v>60</v>
      </c>
      <c r="C98" s="66" t="s">
        <v>258</v>
      </c>
      <c r="D98" s="47" t="s">
        <v>35</v>
      </c>
      <c r="E98" s="66" t="s">
        <v>11</v>
      </c>
      <c r="F98" s="78" t="s">
        <v>17</v>
      </c>
      <c r="G98" s="71" t="s">
        <v>146</v>
      </c>
      <c r="H98" s="72">
        <f>I98+K98+L98+M98</f>
        <v>353841.64999999997</v>
      </c>
      <c r="I98" s="73">
        <v>306.3</v>
      </c>
      <c r="J98" s="45" t="s">
        <v>7</v>
      </c>
      <c r="K98" s="49">
        <f>K99+K100</f>
        <v>0</v>
      </c>
      <c r="L98" s="49">
        <f>L99+L100</f>
        <v>353535.35</v>
      </c>
      <c r="M98" s="49">
        <f>M99+M100</f>
        <v>0</v>
      </c>
    </row>
    <row r="99" spans="1:13" s="1" customFormat="1" ht="15.75" x14ac:dyDescent="0.25">
      <c r="A99" s="85"/>
      <c r="B99" s="86"/>
      <c r="C99" s="85"/>
      <c r="D99" s="66" t="s">
        <v>18</v>
      </c>
      <c r="E99" s="85"/>
      <c r="F99" s="76"/>
      <c r="G99" s="71"/>
      <c r="H99" s="72"/>
      <c r="I99" s="73"/>
      <c r="J99" s="45" t="s">
        <v>8</v>
      </c>
      <c r="K99" s="49">
        <v>0</v>
      </c>
      <c r="L99" s="49">
        <v>350000</v>
      </c>
      <c r="M99" s="49">
        <v>0</v>
      </c>
    </row>
    <row r="100" spans="1:13" s="1" customFormat="1" ht="15.75" x14ac:dyDescent="0.25">
      <c r="A100" s="67"/>
      <c r="B100" s="80"/>
      <c r="C100" s="67"/>
      <c r="D100" s="67"/>
      <c r="E100" s="67"/>
      <c r="F100" s="77"/>
      <c r="G100" s="71"/>
      <c r="H100" s="72"/>
      <c r="I100" s="73"/>
      <c r="J100" s="50" t="s">
        <v>9</v>
      </c>
      <c r="K100" s="49">
        <v>0</v>
      </c>
      <c r="L100" s="48">
        <v>3535.35</v>
      </c>
      <c r="M100" s="48">
        <v>0</v>
      </c>
    </row>
    <row r="101" spans="1:13" s="10" customFormat="1" ht="15.75" customHeight="1" x14ac:dyDescent="0.25">
      <c r="A101" s="76" t="s">
        <v>184</v>
      </c>
      <c r="B101" s="79" t="s">
        <v>61</v>
      </c>
      <c r="C101" s="78" t="s">
        <v>181</v>
      </c>
      <c r="D101" s="42" t="s">
        <v>35</v>
      </c>
      <c r="E101" s="78" t="s">
        <v>11</v>
      </c>
      <c r="F101" s="70" t="s">
        <v>12</v>
      </c>
      <c r="G101" s="70" t="s">
        <v>15</v>
      </c>
      <c r="H101" s="73">
        <f>I101+K101+L101+M101</f>
        <v>70470.66</v>
      </c>
      <c r="I101" s="73">
        <v>0.55000000000000004</v>
      </c>
      <c r="J101" s="41" t="s">
        <v>7</v>
      </c>
      <c r="K101" s="48">
        <f>K102+K103</f>
        <v>70470.11</v>
      </c>
      <c r="L101" s="48">
        <f>L102+L103</f>
        <v>0</v>
      </c>
      <c r="M101" s="48">
        <f>M102+M103</f>
        <v>0</v>
      </c>
    </row>
    <row r="102" spans="1:13" s="10" customFormat="1" ht="15.75" x14ac:dyDescent="0.25">
      <c r="A102" s="76"/>
      <c r="B102" s="86"/>
      <c r="C102" s="76"/>
      <c r="D102" s="70" t="s">
        <v>18</v>
      </c>
      <c r="E102" s="76"/>
      <c r="F102" s="70"/>
      <c r="G102" s="70"/>
      <c r="H102" s="73"/>
      <c r="I102" s="73"/>
      <c r="J102" s="51" t="s">
        <v>8</v>
      </c>
      <c r="K102" s="48">
        <v>69752.73</v>
      </c>
      <c r="L102" s="48">
        <v>0</v>
      </c>
      <c r="M102" s="48">
        <v>0</v>
      </c>
    </row>
    <row r="103" spans="1:13" s="10" customFormat="1" ht="15.75" x14ac:dyDescent="0.25">
      <c r="A103" s="77"/>
      <c r="B103" s="80"/>
      <c r="C103" s="77"/>
      <c r="D103" s="70"/>
      <c r="E103" s="77"/>
      <c r="F103" s="70"/>
      <c r="G103" s="70"/>
      <c r="H103" s="73"/>
      <c r="I103" s="73"/>
      <c r="J103" s="51" t="s">
        <v>9</v>
      </c>
      <c r="K103" s="48">
        <v>717.38</v>
      </c>
      <c r="L103" s="48">
        <v>0</v>
      </c>
      <c r="M103" s="48">
        <v>0</v>
      </c>
    </row>
    <row r="104" spans="1:13" s="1" customFormat="1" ht="15" customHeight="1" x14ac:dyDescent="0.25">
      <c r="A104" s="71" t="s">
        <v>216</v>
      </c>
      <c r="B104" s="74" t="s">
        <v>217</v>
      </c>
      <c r="C104" s="71" t="s">
        <v>240</v>
      </c>
      <c r="D104" s="47" t="s">
        <v>35</v>
      </c>
      <c r="E104" s="71" t="s">
        <v>11</v>
      </c>
      <c r="F104" s="70" t="s">
        <v>25</v>
      </c>
      <c r="G104" s="71">
        <v>2025</v>
      </c>
      <c r="H104" s="72">
        <f>I104+K104+L104+M104</f>
        <v>7862.44</v>
      </c>
      <c r="I104" s="73">
        <v>0</v>
      </c>
      <c r="J104" s="50" t="s">
        <v>7</v>
      </c>
      <c r="K104" s="49">
        <f t="shared" ref="K104:M104" si="36">K106</f>
        <v>0</v>
      </c>
      <c r="L104" s="49">
        <f t="shared" si="36"/>
        <v>7862.44</v>
      </c>
      <c r="M104" s="49">
        <f t="shared" si="36"/>
        <v>0</v>
      </c>
    </row>
    <row r="105" spans="1:13" s="1" customFormat="1" ht="15" customHeight="1" x14ac:dyDescent="0.25">
      <c r="A105" s="71"/>
      <c r="B105" s="74"/>
      <c r="C105" s="71"/>
      <c r="D105" s="71" t="s">
        <v>18</v>
      </c>
      <c r="E105" s="71"/>
      <c r="F105" s="70"/>
      <c r="G105" s="71"/>
      <c r="H105" s="72"/>
      <c r="I105" s="73"/>
      <c r="J105" s="50" t="s">
        <v>8</v>
      </c>
      <c r="K105" s="49">
        <v>0</v>
      </c>
      <c r="L105" s="49">
        <v>0</v>
      </c>
      <c r="M105" s="49">
        <v>0</v>
      </c>
    </row>
    <row r="106" spans="1:13" s="1" customFormat="1" ht="22.5" customHeight="1" x14ac:dyDescent="0.25">
      <c r="A106" s="71"/>
      <c r="B106" s="74"/>
      <c r="C106" s="71"/>
      <c r="D106" s="71"/>
      <c r="E106" s="71"/>
      <c r="F106" s="70"/>
      <c r="G106" s="71"/>
      <c r="H106" s="71"/>
      <c r="I106" s="73"/>
      <c r="J106" s="50" t="s">
        <v>9</v>
      </c>
      <c r="K106" s="49">
        <v>0</v>
      </c>
      <c r="L106" s="49">
        <v>7862.44</v>
      </c>
      <c r="M106" s="49">
        <v>0</v>
      </c>
    </row>
    <row r="107" spans="1:13" s="1" customFormat="1" ht="15" customHeight="1" x14ac:dyDescent="0.25">
      <c r="A107" s="71" t="s">
        <v>185</v>
      </c>
      <c r="B107" s="74" t="s">
        <v>64</v>
      </c>
      <c r="C107" s="71" t="s">
        <v>23</v>
      </c>
      <c r="D107" s="47" t="s">
        <v>35</v>
      </c>
      <c r="E107" s="71" t="s">
        <v>11</v>
      </c>
      <c r="F107" s="70" t="s">
        <v>25</v>
      </c>
      <c r="G107" s="71" t="s">
        <v>15</v>
      </c>
      <c r="H107" s="72">
        <f>I107+K107+L107+M107</f>
        <v>19902.88</v>
      </c>
      <c r="I107" s="73">
        <f>43.56+3068.59</f>
        <v>3112.15</v>
      </c>
      <c r="J107" s="50" t="s">
        <v>7</v>
      </c>
      <c r="K107" s="49">
        <f t="shared" ref="K107:L107" si="37">K109</f>
        <v>16790.73</v>
      </c>
      <c r="L107" s="49">
        <f t="shared" si="37"/>
        <v>0</v>
      </c>
      <c r="M107" s="49">
        <f t="shared" ref="M107" si="38">M109</f>
        <v>0</v>
      </c>
    </row>
    <row r="108" spans="1:13" s="1" customFormat="1" ht="15" customHeight="1" x14ac:dyDescent="0.25">
      <c r="A108" s="71"/>
      <c r="B108" s="74"/>
      <c r="C108" s="71"/>
      <c r="D108" s="71" t="s">
        <v>18</v>
      </c>
      <c r="E108" s="71"/>
      <c r="F108" s="70"/>
      <c r="G108" s="71"/>
      <c r="H108" s="72"/>
      <c r="I108" s="73"/>
      <c r="J108" s="50" t="s">
        <v>8</v>
      </c>
      <c r="K108" s="49">
        <v>0</v>
      </c>
      <c r="L108" s="49">
        <v>0</v>
      </c>
      <c r="M108" s="49">
        <v>0</v>
      </c>
    </row>
    <row r="109" spans="1:13" s="1" customFormat="1" ht="22.5" customHeight="1" x14ac:dyDescent="0.25">
      <c r="A109" s="71"/>
      <c r="B109" s="74"/>
      <c r="C109" s="71"/>
      <c r="D109" s="71"/>
      <c r="E109" s="71"/>
      <c r="F109" s="70"/>
      <c r="G109" s="71"/>
      <c r="H109" s="71"/>
      <c r="I109" s="73"/>
      <c r="J109" s="50" t="s">
        <v>9</v>
      </c>
      <c r="K109" s="49">
        <v>16790.73</v>
      </c>
      <c r="L109" s="49">
        <v>0</v>
      </c>
      <c r="M109" s="49">
        <v>0</v>
      </c>
    </row>
    <row r="110" spans="1:13" s="1" customFormat="1" ht="15" customHeight="1" x14ac:dyDescent="0.25">
      <c r="A110" s="71" t="s">
        <v>219</v>
      </c>
      <c r="B110" s="74" t="s">
        <v>221</v>
      </c>
      <c r="C110" s="71" t="s">
        <v>242</v>
      </c>
      <c r="D110" s="47" t="s">
        <v>35</v>
      </c>
      <c r="E110" s="71" t="s">
        <v>11</v>
      </c>
      <c r="F110" s="70" t="s">
        <v>12</v>
      </c>
      <c r="G110" s="71" t="s">
        <v>218</v>
      </c>
      <c r="H110" s="72">
        <f>I110+K110+L110+M110</f>
        <v>4648.7699999999995</v>
      </c>
      <c r="I110" s="73">
        <v>0</v>
      </c>
      <c r="J110" s="50" t="s">
        <v>7</v>
      </c>
      <c r="K110" s="49">
        <f t="shared" ref="K110:M110" si="39">K112</f>
        <v>2247.19</v>
      </c>
      <c r="L110" s="49">
        <f t="shared" si="39"/>
        <v>1713.43</v>
      </c>
      <c r="M110" s="49">
        <f t="shared" si="39"/>
        <v>688.15</v>
      </c>
    </row>
    <row r="111" spans="1:13" s="1" customFormat="1" ht="15" customHeight="1" x14ac:dyDescent="0.25">
      <c r="A111" s="71"/>
      <c r="B111" s="74"/>
      <c r="C111" s="71"/>
      <c r="D111" s="71" t="s">
        <v>18</v>
      </c>
      <c r="E111" s="71"/>
      <c r="F111" s="70"/>
      <c r="G111" s="71"/>
      <c r="H111" s="72"/>
      <c r="I111" s="73"/>
      <c r="J111" s="50" t="s">
        <v>8</v>
      </c>
      <c r="K111" s="49">
        <v>0</v>
      </c>
      <c r="L111" s="49">
        <v>0</v>
      </c>
      <c r="M111" s="49">
        <v>0</v>
      </c>
    </row>
    <row r="112" spans="1:13" s="1" customFormat="1" ht="22.5" customHeight="1" x14ac:dyDescent="0.25">
      <c r="A112" s="71"/>
      <c r="B112" s="74"/>
      <c r="C112" s="71"/>
      <c r="D112" s="71"/>
      <c r="E112" s="71"/>
      <c r="F112" s="70"/>
      <c r="G112" s="71"/>
      <c r="H112" s="71"/>
      <c r="I112" s="73"/>
      <c r="J112" s="50" t="s">
        <v>9</v>
      </c>
      <c r="K112" s="49">
        <v>2247.19</v>
      </c>
      <c r="L112" s="49">
        <v>1713.43</v>
      </c>
      <c r="M112" s="49">
        <v>688.15</v>
      </c>
    </row>
    <row r="113" spans="1:14" s="1" customFormat="1" ht="15" customHeight="1" x14ac:dyDescent="0.25">
      <c r="A113" s="71" t="s">
        <v>16</v>
      </c>
      <c r="B113" s="74" t="s">
        <v>77</v>
      </c>
      <c r="C113" s="71" t="s">
        <v>76</v>
      </c>
      <c r="D113" s="47" t="s">
        <v>35</v>
      </c>
      <c r="E113" s="71" t="s">
        <v>11</v>
      </c>
      <c r="F113" s="70" t="s">
        <v>25</v>
      </c>
      <c r="G113" s="71" t="s">
        <v>49</v>
      </c>
      <c r="H113" s="72">
        <f>I113+K113+L113+M113</f>
        <v>13555.55</v>
      </c>
      <c r="I113" s="73">
        <v>3000</v>
      </c>
      <c r="J113" s="12" t="s">
        <v>7</v>
      </c>
      <c r="K113" s="49">
        <f t="shared" ref="K113" si="40">K114</f>
        <v>10555.55</v>
      </c>
      <c r="L113" s="49">
        <f>L114</f>
        <v>0</v>
      </c>
      <c r="M113" s="49">
        <f>M114</f>
        <v>0</v>
      </c>
    </row>
    <row r="114" spans="1:14" s="1" customFormat="1" ht="34.5" customHeight="1" x14ac:dyDescent="0.25">
      <c r="A114" s="71"/>
      <c r="B114" s="74"/>
      <c r="C114" s="71"/>
      <c r="D114" s="47" t="s">
        <v>18</v>
      </c>
      <c r="E114" s="71"/>
      <c r="F114" s="70"/>
      <c r="G114" s="71"/>
      <c r="H114" s="71"/>
      <c r="I114" s="73"/>
      <c r="J114" s="45" t="s">
        <v>9</v>
      </c>
      <c r="K114" s="49">
        <v>10555.55</v>
      </c>
      <c r="L114" s="48">
        <v>0</v>
      </c>
      <c r="M114" s="49">
        <v>0</v>
      </c>
    </row>
    <row r="115" spans="1:14" s="10" customFormat="1" ht="15" customHeight="1" x14ac:dyDescent="0.25">
      <c r="A115" s="70" t="s">
        <v>220</v>
      </c>
      <c r="B115" s="81" t="s">
        <v>96</v>
      </c>
      <c r="C115" s="70" t="s">
        <v>182</v>
      </c>
      <c r="D115" s="40" t="s">
        <v>35</v>
      </c>
      <c r="E115" s="70" t="s">
        <v>11</v>
      </c>
      <c r="F115" s="70" t="s">
        <v>25</v>
      </c>
      <c r="G115" s="70">
        <v>2026</v>
      </c>
      <c r="H115" s="73">
        <f>I115+K115+L115+M115</f>
        <v>50970.91</v>
      </c>
      <c r="I115" s="73">
        <v>0</v>
      </c>
      <c r="J115" s="15" t="s">
        <v>7</v>
      </c>
      <c r="K115" s="48">
        <f>K117</f>
        <v>0</v>
      </c>
      <c r="L115" s="48">
        <f>L117</f>
        <v>0</v>
      </c>
      <c r="M115" s="48">
        <f>M117</f>
        <v>50970.91</v>
      </c>
    </row>
    <row r="116" spans="1:14" s="10" customFormat="1" ht="15" customHeight="1" x14ac:dyDescent="0.25">
      <c r="A116" s="70"/>
      <c r="B116" s="81"/>
      <c r="C116" s="70"/>
      <c r="D116" s="70" t="s">
        <v>18</v>
      </c>
      <c r="E116" s="70"/>
      <c r="F116" s="70"/>
      <c r="G116" s="70"/>
      <c r="H116" s="73"/>
      <c r="I116" s="73"/>
      <c r="J116" s="15" t="s">
        <v>8</v>
      </c>
      <c r="K116" s="48">
        <v>0</v>
      </c>
      <c r="L116" s="48">
        <v>0</v>
      </c>
      <c r="M116" s="48">
        <v>0</v>
      </c>
    </row>
    <row r="117" spans="1:14" s="10" customFormat="1" ht="24" customHeight="1" x14ac:dyDescent="0.25">
      <c r="A117" s="70"/>
      <c r="B117" s="81"/>
      <c r="C117" s="70"/>
      <c r="D117" s="70"/>
      <c r="E117" s="70"/>
      <c r="F117" s="70"/>
      <c r="G117" s="70"/>
      <c r="H117" s="70"/>
      <c r="I117" s="73"/>
      <c r="J117" s="41" t="s">
        <v>9</v>
      </c>
      <c r="K117" s="48">
        <v>0</v>
      </c>
      <c r="L117" s="48">
        <v>0</v>
      </c>
      <c r="M117" s="48">
        <v>50970.91</v>
      </c>
    </row>
    <row r="118" spans="1:14" s="1" customFormat="1" ht="15.75" customHeight="1" x14ac:dyDescent="0.25">
      <c r="A118" s="71" t="s">
        <v>128</v>
      </c>
      <c r="B118" s="74" t="s">
        <v>87</v>
      </c>
      <c r="C118" s="71" t="s">
        <v>110</v>
      </c>
      <c r="D118" s="71" t="s">
        <v>35</v>
      </c>
      <c r="E118" s="71" t="s">
        <v>11</v>
      </c>
      <c r="F118" s="70" t="s">
        <v>12</v>
      </c>
      <c r="G118" s="71">
        <v>2024</v>
      </c>
      <c r="H118" s="72">
        <f>I118+K118+L118+M118</f>
        <v>48268.76</v>
      </c>
      <c r="I118" s="73">
        <v>0</v>
      </c>
      <c r="J118" s="50" t="s">
        <v>7</v>
      </c>
      <c r="K118" s="49">
        <f t="shared" ref="K118:M118" si="41">K119+K120</f>
        <v>48268.76</v>
      </c>
      <c r="L118" s="48">
        <f t="shared" si="41"/>
        <v>0</v>
      </c>
      <c r="M118" s="48">
        <f t="shared" si="41"/>
        <v>0</v>
      </c>
    </row>
    <row r="119" spans="1:14" s="1" customFormat="1" ht="15.75" x14ac:dyDescent="0.25">
      <c r="A119" s="71"/>
      <c r="B119" s="74"/>
      <c r="C119" s="71"/>
      <c r="D119" s="71"/>
      <c r="E119" s="71"/>
      <c r="F119" s="70"/>
      <c r="G119" s="71"/>
      <c r="H119" s="71"/>
      <c r="I119" s="73"/>
      <c r="J119" s="50" t="s">
        <v>8</v>
      </c>
      <c r="K119" s="49">
        <v>47786.07</v>
      </c>
      <c r="L119" s="48">
        <v>0</v>
      </c>
      <c r="M119" s="48">
        <v>0</v>
      </c>
    </row>
    <row r="120" spans="1:14" s="1" customFormat="1" ht="33.75" customHeight="1" x14ac:dyDescent="0.25">
      <c r="A120" s="71"/>
      <c r="B120" s="74"/>
      <c r="C120" s="71"/>
      <c r="D120" s="47" t="s">
        <v>18</v>
      </c>
      <c r="E120" s="71"/>
      <c r="F120" s="70"/>
      <c r="G120" s="71"/>
      <c r="H120" s="71"/>
      <c r="I120" s="73"/>
      <c r="J120" s="50" t="s">
        <v>9</v>
      </c>
      <c r="K120" s="48">
        <v>482.69</v>
      </c>
      <c r="L120" s="48">
        <v>0</v>
      </c>
      <c r="M120" s="48">
        <v>0</v>
      </c>
    </row>
    <row r="121" spans="1:14" s="10" customFormat="1" ht="15.75" customHeight="1" x14ac:dyDescent="0.25">
      <c r="A121" s="78" t="s">
        <v>147</v>
      </c>
      <c r="B121" s="79" t="s">
        <v>62</v>
      </c>
      <c r="C121" s="78" t="s">
        <v>180</v>
      </c>
      <c r="D121" s="43" t="s">
        <v>35</v>
      </c>
      <c r="E121" s="78" t="s">
        <v>11</v>
      </c>
      <c r="F121" s="70" t="s">
        <v>12</v>
      </c>
      <c r="G121" s="70" t="s">
        <v>22</v>
      </c>
      <c r="H121" s="73">
        <f>I121+K121+L121+M121</f>
        <v>121873.06</v>
      </c>
      <c r="I121" s="73">
        <f>22.03+784.14</f>
        <v>806.17</v>
      </c>
      <c r="J121" s="51" t="s">
        <v>7</v>
      </c>
      <c r="K121" s="48">
        <f>K122+K123</f>
        <v>50505.05</v>
      </c>
      <c r="L121" s="48">
        <f>L122+L123</f>
        <v>70561.84</v>
      </c>
      <c r="M121" s="48">
        <f>M122+M123</f>
        <v>0</v>
      </c>
    </row>
    <row r="122" spans="1:14" s="10" customFormat="1" ht="15.75" x14ac:dyDescent="0.25">
      <c r="A122" s="76"/>
      <c r="B122" s="86"/>
      <c r="C122" s="76"/>
      <c r="D122" s="78" t="s">
        <v>18</v>
      </c>
      <c r="E122" s="76"/>
      <c r="F122" s="70"/>
      <c r="G122" s="70"/>
      <c r="H122" s="73"/>
      <c r="I122" s="73"/>
      <c r="J122" s="51" t="s">
        <v>8</v>
      </c>
      <c r="K122" s="48">
        <v>50000</v>
      </c>
      <c r="L122" s="48">
        <v>69856.22</v>
      </c>
      <c r="M122" s="48">
        <v>0</v>
      </c>
    </row>
    <row r="123" spans="1:14" s="10" customFormat="1" ht="15.75" x14ac:dyDescent="0.25">
      <c r="A123" s="77"/>
      <c r="B123" s="80"/>
      <c r="C123" s="77"/>
      <c r="D123" s="77"/>
      <c r="E123" s="77"/>
      <c r="F123" s="70"/>
      <c r="G123" s="70"/>
      <c r="H123" s="73"/>
      <c r="I123" s="73"/>
      <c r="J123" s="51" t="s">
        <v>9</v>
      </c>
      <c r="K123" s="48">
        <v>505.05</v>
      </c>
      <c r="L123" s="48">
        <v>705.62</v>
      </c>
      <c r="M123" s="48">
        <v>0</v>
      </c>
    </row>
    <row r="124" spans="1:14" s="10" customFormat="1" ht="15" hidden="1" customHeight="1" x14ac:dyDescent="0.25">
      <c r="A124" s="78" t="s">
        <v>19</v>
      </c>
      <c r="B124" s="79" t="s">
        <v>21</v>
      </c>
      <c r="C124" s="78" t="s">
        <v>36</v>
      </c>
      <c r="D124" s="78" t="s">
        <v>186</v>
      </c>
      <c r="E124" s="78" t="s">
        <v>11</v>
      </c>
      <c r="F124" s="78" t="s">
        <v>187</v>
      </c>
      <c r="G124" s="78" t="s">
        <v>202</v>
      </c>
      <c r="H124" s="87">
        <f>I124+K126+L126+M126+K124</f>
        <v>7443206.7400000002</v>
      </c>
      <c r="I124" s="87">
        <f>696604.8+3654749.7+541049.27+1378460+192804.92+779448</f>
        <v>7243116.6899999995</v>
      </c>
      <c r="J124" s="51" t="s">
        <v>7</v>
      </c>
      <c r="K124" s="48">
        <f>K125</f>
        <v>0</v>
      </c>
      <c r="L124" s="48">
        <f t="shared" ref="L124:M124" si="42">L125</f>
        <v>0</v>
      </c>
      <c r="M124" s="48">
        <f t="shared" si="42"/>
        <v>0</v>
      </c>
      <c r="N124" s="22"/>
    </row>
    <row r="125" spans="1:14" s="10" customFormat="1" ht="46.5" hidden="1" customHeight="1" x14ac:dyDescent="0.25">
      <c r="A125" s="76"/>
      <c r="B125" s="86"/>
      <c r="C125" s="76"/>
      <c r="D125" s="77"/>
      <c r="E125" s="76"/>
      <c r="F125" s="77"/>
      <c r="G125" s="76"/>
      <c r="H125" s="95"/>
      <c r="I125" s="95"/>
      <c r="J125" s="51" t="s">
        <v>8</v>
      </c>
      <c r="K125" s="48">
        <v>0</v>
      </c>
      <c r="L125" s="48">
        <v>0</v>
      </c>
      <c r="M125" s="48">
        <v>0</v>
      </c>
      <c r="N125" s="22"/>
    </row>
    <row r="126" spans="1:14" s="10" customFormat="1" ht="18" customHeight="1" x14ac:dyDescent="0.25">
      <c r="A126" s="76"/>
      <c r="B126" s="86"/>
      <c r="C126" s="76"/>
      <c r="D126" s="70" t="s">
        <v>35</v>
      </c>
      <c r="E126" s="76"/>
      <c r="F126" s="70" t="s">
        <v>17</v>
      </c>
      <c r="G126" s="76"/>
      <c r="H126" s="95"/>
      <c r="I126" s="95"/>
      <c r="J126" s="81" t="s">
        <v>7</v>
      </c>
      <c r="K126" s="101">
        <f>K128</f>
        <v>66367.28</v>
      </c>
      <c r="L126" s="101">
        <f>L128</f>
        <v>21514.240000000002</v>
      </c>
      <c r="M126" s="101">
        <f>M128</f>
        <v>112208.53</v>
      </c>
    </row>
    <row r="127" spans="1:14" s="10" customFormat="1" ht="18" customHeight="1" x14ac:dyDescent="0.25">
      <c r="A127" s="76"/>
      <c r="B127" s="86"/>
      <c r="C127" s="76"/>
      <c r="D127" s="70"/>
      <c r="E127" s="76"/>
      <c r="F127" s="70"/>
      <c r="G127" s="76"/>
      <c r="H127" s="95"/>
      <c r="I127" s="95"/>
      <c r="J127" s="81"/>
      <c r="K127" s="101"/>
      <c r="L127" s="101"/>
      <c r="M127" s="101"/>
      <c r="N127" s="11"/>
    </row>
    <row r="128" spans="1:14" s="10" customFormat="1" ht="27" customHeight="1" x14ac:dyDescent="0.25">
      <c r="A128" s="77"/>
      <c r="B128" s="80"/>
      <c r="C128" s="77"/>
      <c r="D128" s="40" t="s">
        <v>18</v>
      </c>
      <c r="E128" s="77"/>
      <c r="F128" s="70"/>
      <c r="G128" s="77"/>
      <c r="H128" s="88"/>
      <c r="I128" s="88"/>
      <c r="J128" s="51" t="s">
        <v>8</v>
      </c>
      <c r="K128" s="37">
        <v>66367.28</v>
      </c>
      <c r="L128" s="37">
        <v>21514.240000000002</v>
      </c>
      <c r="M128" s="37">
        <v>112208.53</v>
      </c>
    </row>
    <row r="129" spans="1:13" s="1" customFormat="1" ht="15.75" customHeight="1" x14ac:dyDescent="0.25">
      <c r="A129" s="71" t="s">
        <v>20</v>
      </c>
      <c r="B129" s="74" t="s">
        <v>66</v>
      </c>
      <c r="C129" s="71" t="s">
        <v>37</v>
      </c>
      <c r="D129" s="47" t="s">
        <v>35</v>
      </c>
      <c r="E129" s="71" t="s">
        <v>11</v>
      </c>
      <c r="F129" s="70" t="s">
        <v>12</v>
      </c>
      <c r="G129" s="71">
        <v>2026</v>
      </c>
      <c r="H129" s="72">
        <f>I129+K129+L129+M129</f>
        <v>48000</v>
      </c>
      <c r="I129" s="73">
        <v>0</v>
      </c>
      <c r="J129" s="50" t="s">
        <v>7</v>
      </c>
      <c r="K129" s="49">
        <f t="shared" ref="K129:L129" si="43">K130</f>
        <v>0</v>
      </c>
      <c r="L129" s="49">
        <f t="shared" si="43"/>
        <v>0</v>
      </c>
      <c r="M129" s="49">
        <f t="shared" ref="M129" si="44">M130</f>
        <v>48000</v>
      </c>
    </row>
    <row r="130" spans="1:13" s="1" customFormat="1" ht="39" customHeight="1" x14ac:dyDescent="0.25">
      <c r="A130" s="71"/>
      <c r="B130" s="74"/>
      <c r="C130" s="71"/>
      <c r="D130" s="47" t="s">
        <v>18</v>
      </c>
      <c r="E130" s="71"/>
      <c r="F130" s="70"/>
      <c r="G130" s="71"/>
      <c r="H130" s="71"/>
      <c r="I130" s="73"/>
      <c r="J130" s="50" t="s">
        <v>9</v>
      </c>
      <c r="K130" s="49">
        <v>0</v>
      </c>
      <c r="L130" s="49">
        <v>0</v>
      </c>
      <c r="M130" s="49">
        <v>48000</v>
      </c>
    </row>
    <row r="131" spans="1:13" s="1" customFormat="1" ht="14.25" customHeight="1" x14ac:dyDescent="0.25">
      <c r="A131" s="71" t="s">
        <v>71</v>
      </c>
      <c r="B131" s="81" t="s">
        <v>65</v>
      </c>
      <c r="C131" s="71" t="s">
        <v>72</v>
      </c>
      <c r="D131" s="47" t="s">
        <v>35</v>
      </c>
      <c r="E131" s="71" t="s">
        <v>11</v>
      </c>
      <c r="F131" s="70" t="s">
        <v>12</v>
      </c>
      <c r="G131" s="71" t="s">
        <v>146</v>
      </c>
      <c r="H131" s="73">
        <f>K131+L131+M131</f>
        <v>50869.58</v>
      </c>
      <c r="I131" s="73">
        <v>40000</v>
      </c>
      <c r="J131" s="51" t="s">
        <v>7</v>
      </c>
      <c r="K131" s="48">
        <f>K132</f>
        <v>0</v>
      </c>
      <c r="L131" s="48">
        <f>L132</f>
        <v>50869.58</v>
      </c>
      <c r="M131" s="48">
        <f>M132</f>
        <v>0</v>
      </c>
    </row>
    <row r="132" spans="1:13" s="1" customFormat="1" ht="55.5" customHeight="1" x14ac:dyDescent="0.25">
      <c r="A132" s="71"/>
      <c r="B132" s="81"/>
      <c r="C132" s="71"/>
      <c r="D132" s="47" t="s">
        <v>18</v>
      </c>
      <c r="E132" s="71"/>
      <c r="F132" s="70"/>
      <c r="G132" s="71"/>
      <c r="H132" s="70"/>
      <c r="I132" s="73"/>
      <c r="J132" s="50" t="s">
        <v>9</v>
      </c>
      <c r="K132" s="49">
        <v>0</v>
      </c>
      <c r="L132" s="49">
        <v>50869.58</v>
      </c>
      <c r="M132" s="49">
        <v>0</v>
      </c>
    </row>
    <row r="133" spans="1:13" s="10" customFormat="1" ht="31.5" customHeight="1" x14ac:dyDescent="0.25">
      <c r="A133" s="70" t="s">
        <v>103</v>
      </c>
      <c r="B133" s="81" t="s">
        <v>222</v>
      </c>
      <c r="C133" s="70" t="s">
        <v>179</v>
      </c>
      <c r="D133" s="40" t="s">
        <v>35</v>
      </c>
      <c r="E133" s="70" t="s">
        <v>11</v>
      </c>
      <c r="F133" s="78" t="s">
        <v>25</v>
      </c>
      <c r="G133" s="78">
        <v>2025</v>
      </c>
      <c r="H133" s="87">
        <f>I133+K133+L133+M133</f>
        <v>39557.410000000003</v>
      </c>
      <c r="I133" s="87">
        <v>0</v>
      </c>
      <c r="J133" s="51" t="s">
        <v>7</v>
      </c>
      <c r="K133" s="48">
        <f>K134+K135</f>
        <v>0</v>
      </c>
      <c r="L133" s="48">
        <f t="shared" ref="L133:M133" si="45">L134+L135</f>
        <v>39557.410000000003</v>
      </c>
      <c r="M133" s="48">
        <f t="shared" si="45"/>
        <v>0</v>
      </c>
    </row>
    <row r="134" spans="1:13" s="10" customFormat="1" ht="16.5" customHeight="1" x14ac:dyDescent="0.25">
      <c r="A134" s="70"/>
      <c r="B134" s="81"/>
      <c r="C134" s="70"/>
      <c r="D134" s="70" t="s">
        <v>18</v>
      </c>
      <c r="E134" s="70"/>
      <c r="F134" s="76"/>
      <c r="G134" s="76"/>
      <c r="H134" s="95"/>
      <c r="I134" s="95"/>
      <c r="J134" s="41" t="s">
        <v>8</v>
      </c>
      <c r="K134" s="48">
        <v>0</v>
      </c>
      <c r="L134" s="48">
        <v>0</v>
      </c>
      <c r="M134" s="48">
        <v>0</v>
      </c>
    </row>
    <row r="135" spans="1:13" s="10" customFormat="1" ht="15.75" x14ac:dyDescent="0.25">
      <c r="A135" s="70"/>
      <c r="B135" s="81"/>
      <c r="C135" s="70"/>
      <c r="D135" s="70"/>
      <c r="E135" s="70"/>
      <c r="F135" s="77"/>
      <c r="G135" s="77"/>
      <c r="H135" s="88"/>
      <c r="I135" s="88"/>
      <c r="J135" s="51" t="s">
        <v>9</v>
      </c>
      <c r="K135" s="48">
        <v>0</v>
      </c>
      <c r="L135" s="48">
        <v>39557.410000000003</v>
      </c>
      <c r="M135" s="48">
        <v>0</v>
      </c>
    </row>
    <row r="136" spans="1:13" s="10" customFormat="1" ht="31.5" customHeight="1" x14ac:dyDescent="0.25">
      <c r="A136" s="70" t="s">
        <v>129</v>
      </c>
      <c r="B136" s="81" t="s">
        <v>191</v>
      </c>
      <c r="C136" s="70" t="s">
        <v>179</v>
      </c>
      <c r="D136" s="40" t="s">
        <v>35</v>
      </c>
      <c r="E136" s="70" t="s">
        <v>11</v>
      </c>
      <c r="F136" s="78" t="s">
        <v>25</v>
      </c>
      <c r="G136" s="78">
        <v>2024</v>
      </c>
      <c r="H136" s="87">
        <f>I136+K136+L136+M136</f>
        <v>21446.38</v>
      </c>
      <c r="I136" s="87">
        <v>0</v>
      </c>
      <c r="J136" s="51" t="s">
        <v>7</v>
      </c>
      <c r="K136" s="48">
        <f>K137+K138</f>
        <v>21446.38</v>
      </c>
      <c r="L136" s="48">
        <f t="shared" ref="L136:M136" si="46">L137+L138</f>
        <v>0</v>
      </c>
      <c r="M136" s="48">
        <f t="shared" si="46"/>
        <v>0</v>
      </c>
    </row>
    <row r="137" spans="1:13" s="10" customFormat="1" ht="16.5" customHeight="1" x14ac:dyDescent="0.25">
      <c r="A137" s="70"/>
      <c r="B137" s="81"/>
      <c r="C137" s="70"/>
      <c r="D137" s="70" t="s">
        <v>18</v>
      </c>
      <c r="E137" s="70"/>
      <c r="F137" s="76"/>
      <c r="G137" s="76"/>
      <c r="H137" s="95"/>
      <c r="I137" s="95"/>
      <c r="J137" s="41" t="s">
        <v>8</v>
      </c>
      <c r="K137" s="48">
        <v>0</v>
      </c>
      <c r="L137" s="48">
        <v>0</v>
      </c>
      <c r="M137" s="48">
        <v>0</v>
      </c>
    </row>
    <row r="138" spans="1:13" s="10" customFormat="1" ht="15.75" x14ac:dyDescent="0.25">
      <c r="A138" s="70"/>
      <c r="B138" s="81"/>
      <c r="C138" s="70"/>
      <c r="D138" s="70"/>
      <c r="E138" s="70"/>
      <c r="F138" s="77"/>
      <c r="G138" s="77"/>
      <c r="H138" s="88"/>
      <c r="I138" s="88"/>
      <c r="J138" s="51" t="s">
        <v>9</v>
      </c>
      <c r="K138" s="48">
        <v>21446.38</v>
      </c>
      <c r="L138" s="48">
        <v>0</v>
      </c>
      <c r="M138" s="48">
        <v>0</v>
      </c>
    </row>
    <row r="139" spans="1:13" s="10" customFormat="1" ht="31.5" customHeight="1" x14ac:dyDescent="0.25">
      <c r="A139" s="70" t="s">
        <v>95</v>
      </c>
      <c r="B139" s="81" t="s">
        <v>192</v>
      </c>
      <c r="C139" s="70" t="s">
        <v>179</v>
      </c>
      <c r="D139" s="40" t="s">
        <v>35</v>
      </c>
      <c r="E139" s="70" t="s">
        <v>11</v>
      </c>
      <c r="F139" s="78" t="s">
        <v>17</v>
      </c>
      <c r="G139" s="78" t="s">
        <v>49</v>
      </c>
      <c r="H139" s="87">
        <f>I139+K139+L139+M139</f>
        <v>394928.86</v>
      </c>
      <c r="I139" s="87">
        <f>202235.32-5329.5</f>
        <v>196905.82</v>
      </c>
      <c r="J139" s="51" t="s">
        <v>7</v>
      </c>
      <c r="K139" s="48">
        <f>K140+K141</f>
        <v>198023.03999999998</v>
      </c>
      <c r="L139" s="48">
        <f t="shared" ref="L139" si="47">L140+L141</f>
        <v>0</v>
      </c>
      <c r="M139" s="48">
        <f t="shared" ref="M139" si="48">M140+M141</f>
        <v>0</v>
      </c>
    </row>
    <row r="140" spans="1:13" s="10" customFormat="1" ht="16.5" customHeight="1" x14ac:dyDescent="0.25">
      <c r="A140" s="70"/>
      <c r="B140" s="81"/>
      <c r="C140" s="70"/>
      <c r="D140" s="70" t="s">
        <v>18</v>
      </c>
      <c r="E140" s="70"/>
      <c r="F140" s="76"/>
      <c r="G140" s="76"/>
      <c r="H140" s="95"/>
      <c r="I140" s="95"/>
      <c r="J140" s="41" t="s">
        <v>8</v>
      </c>
      <c r="K140" s="48">
        <v>100991.75</v>
      </c>
      <c r="L140" s="48">
        <v>0</v>
      </c>
      <c r="M140" s="48">
        <v>0</v>
      </c>
    </row>
    <row r="141" spans="1:13" s="10" customFormat="1" ht="15.75" x14ac:dyDescent="0.25">
      <c r="A141" s="70"/>
      <c r="B141" s="81"/>
      <c r="C141" s="70"/>
      <c r="D141" s="70"/>
      <c r="E141" s="70"/>
      <c r="F141" s="77"/>
      <c r="G141" s="77"/>
      <c r="H141" s="88"/>
      <c r="I141" s="88"/>
      <c r="J141" s="51" t="s">
        <v>9</v>
      </c>
      <c r="K141" s="48">
        <v>97031.29</v>
      </c>
      <c r="L141" s="48">
        <v>0</v>
      </c>
      <c r="M141" s="48">
        <v>0</v>
      </c>
    </row>
    <row r="142" spans="1:13" s="1" customFormat="1" ht="15" customHeight="1" x14ac:dyDescent="0.25">
      <c r="A142" s="71" t="s">
        <v>223</v>
      </c>
      <c r="B142" s="74" t="s">
        <v>89</v>
      </c>
      <c r="C142" s="71" t="s">
        <v>88</v>
      </c>
      <c r="D142" s="47" t="s">
        <v>35</v>
      </c>
      <c r="E142" s="71" t="s">
        <v>11</v>
      </c>
      <c r="F142" s="70" t="s">
        <v>25</v>
      </c>
      <c r="G142" s="71" t="s">
        <v>213</v>
      </c>
      <c r="H142" s="72">
        <f>I142+K142+L142+M142</f>
        <v>36956.300000000003</v>
      </c>
      <c r="I142" s="73">
        <v>0</v>
      </c>
      <c r="J142" s="12" t="s">
        <v>7</v>
      </c>
      <c r="K142" s="49">
        <f>K144</f>
        <v>0</v>
      </c>
      <c r="L142" s="49">
        <f>L144</f>
        <v>4313.51</v>
      </c>
      <c r="M142" s="49">
        <f>M144</f>
        <v>32642.79</v>
      </c>
    </row>
    <row r="143" spans="1:13" s="1" customFormat="1" ht="15" customHeight="1" x14ac:dyDescent="0.25">
      <c r="A143" s="71"/>
      <c r="B143" s="74"/>
      <c r="C143" s="71"/>
      <c r="D143" s="71" t="s">
        <v>18</v>
      </c>
      <c r="E143" s="71"/>
      <c r="F143" s="70"/>
      <c r="G143" s="71"/>
      <c r="H143" s="72"/>
      <c r="I143" s="73"/>
      <c r="J143" s="12" t="s">
        <v>8</v>
      </c>
      <c r="K143" s="49">
        <v>0</v>
      </c>
      <c r="L143" s="49">
        <v>0</v>
      </c>
      <c r="M143" s="49">
        <v>0</v>
      </c>
    </row>
    <row r="144" spans="1:13" s="1" customFormat="1" ht="27" customHeight="1" x14ac:dyDescent="0.25">
      <c r="A144" s="71"/>
      <c r="B144" s="74"/>
      <c r="C144" s="71"/>
      <c r="D144" s="71"/>
      <c r="E144" s="71"/>
      <c r="F144" s="70"/>
      <c r="G144" s="71"/>
      <c r="H144" s="71"/>
      <c r="I144" s="73"/>
      <c r="J144" s="45" t="s">
        <v>9</v>
      </c>
      <c r="K144" s="49">
        <v>0</v>
      </c>
      <c r="L144" s="49">
        <v>4313.51</v>
      </c>
      <c r="M144" s="49">
        <v>32642.79</v>
      </c>
    </row>
    <row r="145" spans="1:13" s="1" customFormat="1" ht="15" customHeight="1" x14ac:dyDescent="0.25">
      <c r="A145" s="71" t="s">
        <v>224</v>
      </c>
      <c r="B145" s="74" t="s">
        <v>190</v>
      </c>
      <c r="C145" s="71" t="s">
        <v>241</v>
      </c>
      <c r="D145" s="47" t="s">
        <v>35</v>
      </c>
      <c r="E145" s="71" t="s">
        <v>11</v>
      </c>
      <c r="F145" s="70" t="s">
        <v>25</v>
      </c>
      <c r="G145" s="71">
        <v>2026</v>
      </c>
      <c r="H145" s="72">
        <f>I145+K145+L145+M145</f>
        <v>55150.07</v>
      </c>
      <c r="I145" s="73">
        <v>0</v>
      </c>
      <c r="J145" s="12" t="s">
        <v>7</v>
      </c>
      <c r="K145" s="49">
        <f>K147</f>
        <v>0</v>
      </c>
      <c r="L145" s="49">
        <f>L147</f>
        <v>0</v>
      </c>
      <c r="M145" s="49">
        <f>M147</f>
        <v>55150.07</v>
      </c>
    </row>
    <row r="146" spans="1:13" s="1" customFormat="1" ht="15" customHeight="1" x14ac:dyDescent="0.25">
      <c r="A146" s="71"/>
      <c r="B146" s="74"/>
      <c r="C146" s="71"/>
      <c r="D146" s="71" t="s">
        <v>18</v>
      </c>
      <c r="E146" s="71"/>
      <c r="F146" s="70"/>
      <c r="G146" s="71"/>
      <c r="H146" s="72"/>
      <c r="I146" s="73"/>
      <c r="J146" s="12" t="s">
        <v>8</v>
      </c>
      <c r="K146" s="49">
        <v>0</v>
      </c>
      <c r="L146" s="49">
        <v>0</v>
      </c>
      <c r="M146" s="49">
        <v>0</v>
      </c>
    </row>
    <row r="147" spans="1:13" s="1" customFormat="1" ht="28.5" customHeight="1" x14ac:dyDescent="0.25">
      <c r="A147" s="71"/>
      <c r="B147" s="74"/>
      <c r="C147" s="71"/>
      <c r="D147" s="71"/>
      <c r="E147" s="71"/>
      <c r="F147" s="70"/>
      <c r="G147" s="71"/>
      <c r="H147" s="71"/>
      <c r="I147" s="73"/>
      <c r="J147" s="45" t="s">
        <v>9</v>
      </c>
      <c r="K147" s="49">
        <v>0</v>
      </c>
      <c r="L147" s="49">
        <v>0</v>
      </c>
      <c r="M147" s="49">
        <v>55150.07</v>
      </c>
    </row>
    <row r="148" spans="1:13" s="10" customFormat="1" ht="15" customHeight="1" x14ac:dyDescent="0.25">
      <c r="A148" s="70" t="s">
        <v>225</v>
      </c>
      <c r="B148" s="81" t="s">
        <v>63</v>
      </c>
      <c r="C148" s="70" t="s">
        <v>78</v>
      </c>
      <c r="D148" s="40" t="s">
        <v>35</v>
      </c>
      <c r="E148" s="70" t="s">
        <v>11</v>
      </c>
      <c r="F148" s="70" t="s">
        <v>25</v>
      </c>
      <c r="G148" s="70">
        <v>2026</v>
      </c>
      <c r="H148" s="73">
        <f>I148+K148+L148+M148</f>
        <v>36577.64</v>
      </c>
      <c r="I148" s="73">
        <v>0</v>
      </c>
      <c r="J148" s="15" t="s">
        <v>7</v>
      </c>
      <c r="K148" s="48">
        <f>K149+K150</f>
        <v>0</v>
      </c>
      <c r="L148" s="48">
        <f>L149+L150</f>
        <v>0</v>
      </c>
      <c r="M148" s="48">
        <f>M149+M150</f>
        <v>36577.64</v>
      </c>
    </row>
    <row r="149" spans="1:13" s="10" customFormat="1" ht="15" customHeight="1" x14ac:dyDescent="0.25">
      <c r="A149" s="70"/>
      <c r="B149" s="81"/>
      <c r="C149" s="70"/>
      <c r="D149" s="70" t="s">
        <v>18</v>
      </c>
      <c r="E149" s="70"/>
      <c r="F149" s="70"/>
      <c r="G149" s="70"/>
      <c r="H149" s="70"/>
      <c r="I149" s="73"/>
      <c r="J149" s="15" t="s">
        <v>8</v>
      </c>
      <c r="K149" s="48">
        <v>0</v>
      </c>
      <c r="L149" s="48">
        <v>0</v>
      </c>
      <c r="M149" s="48">
        <v>0</v>
      </c>
    </row>
    <row r="150" spans="1:13" s="10" customFormat="1" ht="27.75" customHeight="1" x14ac:dyDescent="0.25">
      <c r="A150" s="70"/>
      <c r="B150" s="81"/>
      <c r="C150" s="70"/>
      <c r="D150" s="70"/>
      <c r="E150" s="70"/>
      <c r="F150" s="70"/>
      <c r="G150" s="70"/>
      <c r="H150" s="70"/>
      <c r="I150" s="73"/>
      <c r="J150" s="41" t="s">
        <v>9</v>
      </c>
      <c r="K150" s="48">
        <v>0</v>
      </c>
      <c r="L150" s="48">
        <v>0</v>
      </c>
      <c r="M150" s="48">
        <v>36577.64</v>
      </c>
    </row>
    <row r="151" spans="1:13" s="10" customFormat="1" ht="15" customHeight="1" x14ac:dyDescent="0.25">
      <c r="A151" s="70" t="s">
        <v>226</v>
      </c>
      <c r="B151" s="81" t="s">
        <v>67</v>
      </c>
      <c r="C151" s="70" t="s">
        <v>79</v>
      </c>
      <c r="D151" s="40" t="s">
        <v>35</v>
      </c>
      <c r="E151" s="70" t="s">
        <v>11</v>
      </c>
      <c r="F151" s="70" t="s">
        <v>25</v>
      </c>
      <c r="G151" s="70" t="s">
        <v>49</v>
      </c>
      <c r="H151" s="73">
        <f>I151+K151+L151+M151</f>
        <v>27158.1</v>
      </c>
      <c r="I151" s="73">
        <v>0</v>
      </c>
      <c r="J151" s="15" t="s">
        <v>7</v>
      </c>
      <c r="K151" s="48">
        <f t="shared" ref="K151" si="49">K152</f>
        <v>27158.1</v>
      </c>
      <c r="L151" s="48">
        <f>L152</f>
        <v>0</v>
      </c>
      <c r="M151" s="48">
        <f>M152</f>
        <v>0</v>
      </c>
    </row>
    <row r="152" spans="1:13" s="10" customFormat="1" ht="33.75" customHeight="1" x14ac:dyDescent="0.25">
      <c r="A152" s="70"/>
      <c r="B152" s="81"/>
      <c r="C152" s="70"/>
      <c r="D152" s="40" t="s">
        <v>18</v>
      </c>
      <c r="E152" s="70"/>
      <c r="F152" s="70"/>
      <c r="G152" s="70"/>
      <c r="H152" s="70"/>
      <c r="I152" s="73"/>
      <c r="J152" s="41" t="s">
        <v>9</v>
      </c>
      <c r="K152" s="48">
        <v>27158.1</v>
      </c>
      <c r="L152" s="48">
        <v>0</v>
      </c>
      <c r="M152" s="48">
        <v>0</v>
      </c>
    </row>
    <row r="153" spans="1:13" s="21" customFormat="1" ht="15" hidden="1" customHeight="1" x14ac:dyDescent="0.25">
      <c r="A153" s="82" t="s">
        <v>149</v>
      </c>
      <c r="B153" s="83" t="s">
        <v>68</v>
      </c>
      <c r="C153" s="82"/>
      <c r="D153" s="44" t="s">
        <v>35</v>
      </c>
      <c r="E153" s="82" t="s">
        <v>11</v>
      </c>
      <c r="F153" s="82" t="s">
        <v>25</v>
      </c>
      <c r="G153" s="82">
        <v>2025</v>
      </c>
      <c r="H153" s="89">
        <f>I153+K153+L153+M153</f>
        <v>0</v>
      </c>
      <c r="I153" s="89">
        <v>0</v>
      </c>
      <c r="J153" s="52" t="s">
        <v>7</v>
      </c>
      <c r="K153" s="38">
        <f t="shared" ref="K153" si="50">K155</f>
        <v>0</v>
      </c>
      <c r="L153" s="38">
        <f>L155</f>
        <v>0</v>
      </c>
      <c r="M153" s="38">
        <f>M155</f>
        <v>0</v>
      </c>
    </row>
    <row r="154" spans="1:13" s="21" customFormat="1" ht="15" hidden="1" customHeight="1" x14ac:dyDescent="0.25">
      <c r="A154" s="82"/>
      <c r="B154" s="83"/>
      <c r="C154" s="82"/>
      <c r="D154" s="82" t="s">
        <v>18</v>
      </c>
      <c r="E154" s="82"/>
      <c r="F154" s="82"/>
      <c r="G154" s="82"/>
      <c r="H154" s="89"/>
      <c r="I154" s="89"/>
      <c r="J154" s="52" t="s">
        <v>8</v>
      </c>
      <c r="K154" s="38">
        <v>0</v>
      </c>
      <c r="L154" s="38">
        <v>0</v>
      </c>
      <c r="M154" s="38">
        <v>0</v>
      </c>
    </row>
    <row r="155" spans="1:13" s="21" customFormat="1" ht="33" hidden="1" customHeight="1" x14ac:dyDescent="0.25">
      <c r="A155" s="82"/>
      <c r="B155" s="83"/>
      <c r="C155" s="82"/>
      <c r="D155" s="82"/>
      <c r="E155" s="82"/>
      <c r="F155" s="82"/>
      <c r="G155" s="82"/>
      <c r="H155" s="82"/>
      <c r="I155" s="89"/>
      <c r="J155" s="46" t="s">
        <v>9</v>
      </c>
      <c r="K155" s="38">
        <v>0</v>
      </c>
      <c r="L155" s="38">
        <v>0</v>
      </c>
      <c r="M155" s="38">
        <v>0</v>
      </c>
    </row>
    <row r="156" spans="1:13" s="10" customFormat="1" ht="15" customHeight="1" x14ac:dyDescent="0.25">
      <c r="A156" s="70" t="s">
        <v>227</v>
      </c>
      <c r="B156" s="81" t="s">
        <v>171</v>
      </c>
      <c r="C156" s="70" t="s">
        <v>176</v>
      </c>
      <c r="D156" s="40" t="s">
        <v>35</v>
      </c>
      <c r="E156" s="70" t="s">
        <v>11</v>
      </c>
      <c r="F156" s="70" t="s">
        <v>25</v>
      </c>
      <c r="G156" s="70" t="s">
        <v>146</v>
      </c>
      <c r="H156" s="73">
        <f>I156+K156+L156+M156</f>
        <v>243591.19</v>
      </c>
      <c r="I156" s="73">
        <v>183.42</v>
      </c>
      <c r="J156" s="15" t="s">
        <v>7</v>
      </c>
      <c r="K156" s="48">
        <f t="shared" ref="K156" si="51">K158</f>
        <v>0</v>
      </c>
      <c r="L156" s="48">
        <f>L158</f>
        <v>243407.77</v>
      </c>
      <c r="M156" s="48">
        <f>M158</f>
        <v>0</v>
      </c>
    </row>
    <row r="157" spans="1:13" s="10" customFormat="1" ht="15" customHeight="1" x14ac:dyDescent="0.25">
      <c r="A157" s="70"/>
      <c r="B157" s="81"/>
      <c r="C157" s="70"/>
      <c r="D157" s="70" t="s">
        <v>18</v>
      </c>
      <c r="E157" s="70"/>
      <c r="F157" s="70"/>
      <c r="G157" s="70"/>
      <c r="H157" s="73"/>
      <c r="I157" s="73"/>
      <c r="J157" s="15" t="s">
        <v>8</v>
      </c>
      <c r="K157" s="48">
        <v>0</v>
      </c>
      <c r="L157" s="48">
        <v>0</v>
      </c>
      <c r="M157" s="48">
        <v>0</v>
      </c>
    </row>
    <row r="158" spans="1:13" s="10" customFormat="1" ht="21.75" customHeight="1" x14ac:dyDescent="0.25">
      <c r="A158" s="70"/>
      <c r="B158" s="81"/>
      <c r="C158" s="70"/>
      <c r="D158" s="70"/>
      <c r="E158" s="70"/>
      <c r="F158" s="70"/>
      <c r="G158" s="70"/>
      <c r="H158" s="70"/>
      <c r="I158" s="73"/>
      <c r="J158" s="41" t="s">
        <v>9</v>
      </c>
      <c r="K158" s="48">
        <v>0</v>
      </c>
      <c r="L158" s="48">
        <v>243407.77</v>
      </c>
      <c r="M158" s="48">
        <v>0</v>
      </c>
    </row>
    <row r="159" spans="1:13" s="1" customFormat="1" ht="15.75" customHeight="1" x14ac:dyDescent="0.25">
      <c r="A159" s="70" t="s">
        <v>253</v>
      </c>
      <c r="B159" s="74" t="s">
        <v>234</v>
      </c>
      <c r="C159" s="70"/>
      <c r="D159" s="47" t="s">
        <v>33</v>
      </c>
      <c r="E159" s="71" t="s">
        <v>13</v>
      </c>
      <c r="F159" s="70" t="s">
        <v>75</v>
      </c>
      <c r="G159" s="71">
        <v>2026</v>
      </c>
      <c r="H159" s="72">
        <f>I159+K159+L159+M159</f>
        <v>5862.88</v>
      </c>
      <c r="I159" s="73">
        <v>0</v>
      </c>
      <c r="J159" s="50" t="s">
        <v>7</v>
      </c>
      <c r="K159" s="9">
        <f t="shared" ref="K159:M159" si="52">K160</f>
        <v>0</v>
      </c>
      <c r="L159" s="9">
        <f t="shared" si="52"/>
        <v>0</v>
      </c>
      <c r="M159" s="9">
        <f t="shared" si="52"/>
        <v>5862.88</v>
      </c>
    </row>
    <row r="160" spans="1:13" s="1" customFormat="1" ht="46.5" customHeight="1" x14ac:dyDescent="0.25">
      <c r="A160" s="70"/>
      <c r="B160" s="74"/>
      <c r="C160" s="70"/>
      <c r="D160" s="59" t="s">
        <v>243</v>
      </c>
      <c r="E160" s="71"/>
      <c r="F160" s="70"/>
      <c r="G160" s="71"/>
      <c r="H160" s="71"/>
      <c r="I160" s="73"/>
      <c r="J160" s="50" t="s">
        <v>9</v>
      </c>
      <c r="K160" s="49">
        <v>0</v>
      </c>
      <c r="L160" s="49">
        <v>0</v>
      </c>
      <c r="M160" s="49">
        <v>5862.88</v>
      </c>
    </row>
    <row r="161" spans="1:13" s="8" customFormat="1" ht="15.75" customHeight="1" x14ac:dyDescent="0.25">
      <c r="A161" s="75" t="s">
        <v>120</v>
      </c>
      <c r="B161" s="75"/>
      <c r="C161" s="75"/>
      <c r="D161" s="75"/>
      <c r="E161" s="75"/>
      <c r="F161" s="75"/>
      <c r="G161" s="75"/>
      <c r="H161" s="75"/>
      <c r="I161" s="75"/>
      <c r="J161" s="7" t="s">
        <v>7</v>
      </c>
      <c r="K161" s="3">
        <f>K162+K163</f>
        <v>487202.28</v>
      </c>
      <c r="L161" s="3">
        <f t="shared" ref="L161:M161" si="53">L162+L163</f>
        <v>370991.58999999997</v>
      </c>
      <c r="M161" s="3">
        <f t="shared" si="53"/>
        <v>50232.86</v>
      </c>
    </row>
    <row r="162" spans="1:13" s="8" customFormat="1" ht="15.75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" t="s">
        <v>8</v>
      </c>
      <c r="K162" s="3">
        <f>K165+K206</f>
        <v>135246.9</v>
      </c>
      <c r="L162" s="3">
        <f t="shared" ref="L162:M162" si="54">L165+L206</f>
        <v>0</v>
      </c>
      <c r="M162" s="3">
        <f t="shared" si="54"/>
        <v>0</v>
      </c>
    </row>
    <row r="163" spans="1:13" s="8" customFormat="1" ht="15.75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" t="s">
        <v>9</v>
      </c>
      <c r="K163" s="3">
        <f>K166+K168+K170+K172+K174+K176+K178+K180+K182+K184+K186+K188+K190+K192+K194+K196+K198+K200+K202+K207+K204</f>
        <v>351955.38000000006</v>
      </c>
      <c r="L163" s="3">
        <f t="shared" ref="L163:M163" si="55">L166+L168+L170+L172+L174+L176+L178+L180+L182+L184+L186+L188+L190+L192+L194+L196+L198+L200+L202+L207+L204</f>
        <v>370991.58999999997</v>
      </c>
      <c r="M163" s="3">
        <f t="shared" si="55"/>
        <v>50232.86</v>
      </c>
    </row>
    <row r="164" spans="1:13" s="10" customFormat="1" ht="31.5" customHeight="1" x14ac:dyDescent="0.25">
      <c r="A164" s="70" t="s">
        <v>254</v>
      </c>
      <c r="B164" s="81" t="s">
        <v>137</v>
      </c>
      <c r="C164" s="70" t="s">
        <v>144</v>
      </c>
      <c r="D164" s="40" t="s">
        <v>33</v>
      </c>
      <c r="E164" s="70" t="s">
        <v>13</v>
      </c>
      <c r="F164" s="70" t="s">
        <v>12</v>
      </c>
      <c r="G164" s="70" t="s">
        <v>49</v>
      </c>
      <c r="H164" s="73">
        <f>I164+K164+L164+M164</f>
        <v>336886.49</v>
      </c>
      <c r="I164" s="73">
        <v>129713.66</v>
      </c>
      <c r="J164" s="41" t="s">
        <v>7</v>
      </c>
      <c r="K164" s="48">
        <f>K165+K166</f>
        <v>207172.83000000002</v>
      </c>
      <c r="L164" s="48">
        <f>L165+L166</f>
        <v>0</v>
      </c>
      <c r="M164" s="48">
        <f>M165+M166</f>
        <v>0</v>
      </c>
    </row>
    <row r="165" spans="1:13" s="10" customFormat="1" ht="29.25" customHeight="1" x14ac:dyDescent="0.25">
      <c r="A165" s="70"/>
      <c r="B165" s="81"/>
      <c r="C165" s="70"/>
      <c r="D165" s="70" t="s">
        <v>26</v>
      </c>
      <c r="E165" s="70"/>
      <c r="F165" s="70"/>
      <c r="G165" s="70"/>
      <c r="H165" s="73"/>
      <c r="I165" s="73"/>
      <c r="J165" s="51" t="s">
        <v>8</v>
      </c>
      <c r="K165" s="48">
        <v>82575.360000000001</v>
      </c>
      <c r="L165" s="48">
        <v>0</v>
      </c>
      <c r="M165" s="48">
        <v>0</v>
      </c>
    </row>
    <row r="166" spans="1:13" s="10" customFormat="1" ht="18.75" customHeight="1" x14ac:dyDescent="0.25">
      <c r="A166" s="70"/>
      <c r="B166" s="81"/>
      <c r="C166" s="70"/>
      <c r="D166" s="70"/>
      <c r="E166" s="70"/>
      <c r="F166" s="70"/>
      <c r="G166" s="70"/>
      <c r="H166" s="73"/>
      <c r="I166" s="73"/>
      <c r="J166" s="41" t="s">
        <v>9</v>
      </c>
      <c r="K166" s="48">
        <v>124597.47</v>
      </c>
      <c r="L166" s="48">
        <v>0</v>
      </c>
      <c r="M166" s="48">
        <v>0</v>
      </c>
    </row>
    <row r="167" spans="1:13" s="1" customFormat="1" ht="31.5" customHeight="1" x14ac:dyDescent="0.25">
      <c r="A167" s="71" t="s">
        <v>130</v>
      </c>
      <c r="B167" s="74" t="s">
        <v>69</v>
      </c>
      <c r="C167" s="70" t="s">
        <v>111</v>
      </c>
      <c r="D167" s="71" t="s">
        <v>33</v>
      </c>
      <c r="E167" s="71" t="s">
        <v>13</v>
      </c>
      <c r="F167" s="70" t="s">
        <v>75</v>
      </c>
      <c r="G167" s="71" t="s">
        <v>49</v>
      </c>
      <c r="H167" s="72">
        <f>I167+K167+L167+M167</f>
        <v>7119.26</v>
      </c>
      <c r="I167" s="73">
        <v>0</v>
      </c>
      <c r="J167" s="45" t="s">
        <v>7</v>
      </c>
      <c r="K167" s="49">
        <f>K168</f>
        <v>7119.26</v>
      </c>
      <c r="L167" s="49">
        <f t="shared" ref="L167:M167" si="56">L168</f>
        <v>0</v>
      </c>
      <c r="M167" s="49">
        <f t="shared" si="56"/>
        <v>0</v>
      </c>
    </row>
    <row r="168" spans="1:13" s="1" customFormat="1" ht="29.25" customHeight="1" x14ac:dyDescent="0.25">
      <c r="A168" s="71"/>
      <c r="B168" s="74"/>
      <c r="C168" s="70"/>
      <c r="D168" s="71"/>
      <c r="E168" s="71"/>
      <c r="F168" s="70"/>
      <c r="G168" s="71"/>
      <c r="H168" s="72"/>
      <c r="I168" s="73"/>
      <c r="J168" s="50" t="s">
        <v>9</v>
      </c>
      <c r="K168" s="49">
        <v>7119.26</v>
      </c>
      <c r="L168" s="49">
        <v>0</v>
      </c>
      <c r="M168" s="49">
        <v>0</v>
      </c>
    </row>
    <row r="169" spans="1:13" s="1" customFormat="1" ht="15.75" customHeight="1" x14ac:dyDescent="0.25">
      <c r="A169" s="71"/>
      <c r="B169" s="74"/>
      <c r="C169" s="70"/>
      <c r="D169" s="71" t="s">
        <v>26</v>
      </c>
      <c r="E169" s="71"/>
      <c r="F169" s="70" t="s">
        <v>12</v>
      </c>
      <c r="G169" s="71" t="s">
        <v>228</v>
      </c>
      <c r="H169" s="72">
        <f>I169+K169+L169+M169</f>
        <v>164835.82</v>
      </c>
      <c r="I169" s="73">
        <f>18325.79+18487.26</f>
        <v>36813.050000000003</v>
      </c>
      <c r="J169" s="41" t="s">
        <v>7</v>
      </c>
      <c r="K169" s="48">
        <f>K170</f>
        <v>0</v>
      </c>
      <c r="L169" s="48">
        <f>L170</f>
        <v>128022.77</v>
      </c>
      <c r="M169" s="48">
        <f>M170</f>
        <v>0</v>
      </c>
    </row>
    <row r="170" spans="1:13" s="1" customFormat="1" ht="30" customHeight="1" x14ac:dyDescent="0.25">
      <c r="A170" s="71"/>
      <c r="B170" s="74"/>
      <c r="C170" s="70"/>
      <c r="D170" s="71"/>
      <c r="E170" s="71"/>
      <c r="F170" s="70"/>
      <c r="G170" s="71"/>
      <c r="H170" s="72"/>
      <c r="I170" s="73"/>
      <c r="J170" s="51" t="s">
        <v>9</v>
      </c>
      <c r="K170" s="48">
        <v>0</v>
      </c>
      <c r="L170" s="48">
        <v>128022.77</v>
      </c>
      <c r="M170" s="48">
        <v>0</v>
      </c>
    </row>
    <row r="171" spans="1:13" s="1" customFormat="1" ht="31.5" customHeight="1" x14ac:dyDescent="0.25">
      <c r="A171" s="71" t="s">
        <v>131</v>
      </c>
      <c r="B171" s="74" t="s">
        <v>125</v>
      </c>
      <c r="C171" s="70" t="s">
        <v>112</v>
      </c>
      <c r="D171" s="71" t="s">
        <v>33</v>
      </c>
      <c r="E171" s="71" t="s">
        <v>13</v>
      </c>
      <c r="F171" s="70" t="s">
        <v>75</v>
      </c>
      <c r="G171" s="71" t="s">
        <v>49</v>
      </c>
      <c r="H171" s="72">
        <f>I171+K171+L171+M171</f>
        <v>1274.45</v>
      </c>
      <c r="I171" s="73">
        <v>0</v>
      </c>
      <c r="J171" s="45" t="s">
        <v>7</v>
      </c>
      <c r="K171" s="49">
        <f>K172</f>
        <v>1274.45</v>
      </c>
      <c r="L171" s="49">
        <f t="shared" ref="L171:M171" si="57">L172</f>
        <v>0</v>
      </c>
      <c r="M171" s="49">
        <f t="shared" si="57"/>
        <v>0</v>
      </c>
    </row>
    <row r="172" spans="1:13" s="1" customFormat="1" ht="29.25" customHeight="1" x14ac:dyDescent="0.25">
      <c r="A172" s="71"/>
      <c r="B172" s="74"/>
      <c r="C172" s="70"/>
      <c r="D172" s="71"/>
      <c r="E172" s="71"/>
      <c r="F172" s="70"/>
      <c r="G172" s="71"/>
      <c r="H172" s="72"/>
      <c r="I172" s="73"/>
      <c r="J172" s="50" t="s">
        <v>9</v>
      </c>
      <c r="K172" s="49">
        <v>1274.45</v>
      </c>
      <c r="L172" s="49">
        <v>0</v>
      </c>
      <c r="M172" s="49">
        <v>0</v>
      </c>
    </row>
    <row r="173" spans="1:13" s="1" customFormat="1" ht="15.75" customHeight="1" x14ac:dyDescent="0.25">
      <c r="A173" s="71"/>
      <c r="B173" s="74"/>
      <c r="C173" s="70"/>
      <c r="D173" s="71" t="s">
        <v>26</v>
      </c>
      <c r="E173" s="71"/>
      <c r="F173" s="70" t="s">
        <v>12</v>
      </c>
      <c r="G173" s="71">
        <v>2025</v>
      </c>
      <c r="H173" s="72">
        <f>I173+K173+L173+M173</f>
        <v>46090.75</v>
      </c>
      <c r="I173" s="73">
        <v>0</v>
      </c>
      <c r="J173" s="45" t="s">
        <v>7</v>
      </c>
      <c r="K173" s="49">
        <f>K174</f>
        <v>0</v>
      </c>
      <c r="L173" s="49">
        <f>L174</f>
        <v>46090.75</v>
      </c>
      <c r="M173" s="49">
        <f>M174</f>
        <v>0</v>
      </c>
    </row>
    <row r="174" spans="1:13" s="1" customFormat="1" ht="30" customHeight="1" x14ac:dyDescent="0.25">
      <c r="A174" s="71"/>
      <c r="B174" s="74"/>
      <c r="C174" s="70"/>
      <c r="D174" s="71"/>
      <c r="E174" s="71"/>
      <c r="F174" s="70"/>
      <c r="G174" s="71"/>
      <c r="H174" s="72"/>
      <c r="I174" s="73"/>
      <c r="J174" s="50" t="s">
        <v>9</v>
      </c>
      <c r="K174" s="49">
        <v>0</v>
      </c>
      <c r="L174" s="49">
        <v>46090.75</v>
      </c>
      <c r="M174" s="49">
        <v>0</v>
      </c>
    </row>
    <row r="175" spans="1:13" s="10" customFormat="1" ht="15.75" customHeight="1" x14ac:dyDescent="0.25">
      <c r="A175" s="78" t="s">
        <v>151</v>
      </c>
      <c r="B175" s="79" t="s">
        <v>248</v>
      </c>
      <c r="C175" s="78" t="s">
        <v>194</v>
      </c>
      <c r="D175" s="40" t="s">
        <v>33</v>
      </c>
      <c r="E175" s="78" t="s">
        <v>13</v>
      </c>
      <c r="F175" s="70" t="s">
        <v>75</v>
      </c>
      <c r="G175" s="70">
        <v>2024</v>
      </c>
      <c r="H175" s="73">
        <f>I175+K175+L175+M175</f>
        <v>2410.3200000000002</v>
      </c>
      <c r="I175" s="73">
        <v>0</v>
      </c>
      <c r="J175" s="51" t="s">
        <v>7</v>
      </c>
      <c r="K175" s="48">
        <f>K176</f>
        <v>2410.3200000000002</v>
      </c>
      <c r="L175" s="48">
        <f>L176</f>
        <v>0</v>
      </c>
      <c r="M175" s="48">
        <f>M176</f>
        <v>0</v>
      </c>
    </row>
    <row r="176" spans="1:13" s="10" customFormat="1" ht="49.5" customHeight="1" x14ac:dyDescent="0.25">
      <c r="A176" s="76"/>
      <c r="B176" s="86"/>
      <c r="C176" s="76"/>
      <c r="D176" s="78" t="s">
        <v>26</v>
      </c>
      <c r="E176" s="76"/>
      <c r="F176" s="70"/>
      <c r="G176" s="70"/>
      <c r="H176" s="70"/>
      <c r="I176" s="73"/>
      <c r="J176" s="51" t="s">
        <v>9</v>
      </c>
      <c r="K176" s="48">
        <v>2410.3200000000002</v>
      </c>
      <c r="L176" s="48">
        <v>0</v>
      </c>
      <c r="M176" s="48">
        <v>0</v>
      </c>
    </row>
    <row r="177" spans="1:13" s="10" customFormat="1" ht="22.5" customHeight="1" x14ac:dyDescent="0.25">
      <c r="A177" s="76"/>
      <c r="B177" s="86"/>
      <c r="C177" s="76"/>
      <c r="D177" s="76"/>
      <c r="E177" s="76"/>
      <c r="F177" s="70" t="s">
        <v>12</v>
      </c>
      <c r="G177" s="78" t="s">
        <v>146</v>
      </c>
      <c r="H177" s="73">
        <f>I177+K177+L177+M177</f>
        <v>45619.92</v>
      </c>
      <c r="I177" s="87">
        <v>5000</v>
      </c>
      <c r="J177" s="51" t="s">
        <v>7</v>
      </c>
      <c r="K177" s="48">
        <f>K178</f>
        <v>0</v>
      </c>
      <c r="L177" s="48">
        <f t="shared" ref="L177:M177" si="58">L178</f>
        <v>40619.919999999998</v>
      </c>
      <c r="M177" s="48">
        <f t="shared" si="58"/>
        <v>0</v>
      </c>
    </row>
    <row r="178" spans="1:13" s="10" customFormat="1" ht="22.5" customHeight="1" x14ac:dyDescent="0.25">
      <c r="A178" s="77"/>
      <c r="B178" s="80"/>
      <c r="C178" s="77"/>
      <c r="D178" s="77"/>
      <c r="E178" s="77"/>
      <c r="F178" s="70"/>
      <c r="G178" s="77"/>
      <c r="H178" s="70"/>
      <c r="I178" s="88"/>
      <c r="J178" s="51" t="s">
        <v>9</v>
      </c>
      <c r="K178" s="48">
        <v>0</v>
      </c>
      <c r="L178" s="48">
        <v>40619.919999999998</v>
      </c>
      <c r="M178" s="48">
        <v>0</v>
      </c>
    </row>
    <row r="179" spans="1:13" s="1" customFormat="1" ht="50.25" customHeight="1" x14ac:dyDescent="0.25">
      <c r="A179" s="70" t="s">
        <v>188</v>
      </c>
      <c r="B179" s="74" t="s">
        <v>90</v>
      </c>
      <c r="C179" s="71" t="s">
        <v>91</v>
      </c>
      <c r="D179" s="71" t="s">
        <v>33</v>
      </c>
      <c r="E179" s="71" t="s">
        <v>13</v>
      </c>
      <c r="F179" s="70" t="s">
        <v>75</v>
      </c>
      <c r="G179" s="71" t="s">
        <v>49</v>
      </c>
      <c r="H179" s="72">
        <f>I179+K179+L179+M179</f>
        <v>4953.4799999999996</v>
      </c>
      <c r="I179" s="73">
        <v>0</v>
      </c>
      <c r="J179" s="50" t="s">
        <v>7</v>
      </c>
      <c r="K179" s="49">
        <f>K180</f>
        <v>4953.4799999999996</v>
      </c>
      <c r="L179" s="49">
        <f>L180</f>
        <v>0</v>
      </c>
      <c r="M179" s="49">
        <f>M180</f>
        <v>0</v>
      </c>
    </row>
    <row r="180" spans="1:13" s="1" customFormat="1" ht="15.75" x14ac:dyDescent="0.25">
      <c r="A180" s="70"/>
      <c r="B180" s="74"/>
      <c r="C180" s="71"/>
      <c r="D180" s="71"/>
      <c r="E180" s="71"/>
      <c r="F180" s="70"/>
      <c r="G180" s="71"/>
      <c r="H180" s="72"/>
      <c r="I180" s="73"/>
      <c r="J180" s="50" t="s">
        <v>9</v>
      </c>
      <c r="K180" s="49">
        <v>4953.4799999999996</v>
      </c>
      <c r="L180" s="49">
        <v>0</v>
      </c>
      <c r="M180" s="49">
        <v>0</v>
      </c>
    </row>
    <row r="181" spans="1:13" s="1" customFormat="1" ht="15.75" customHeight="1" x14ac:dyDescent="0.25">
      <c r="A181" s="70"/>
      <c r="B181" s="74"/>
      <c r="C181" s="71"/>
      <c r="D181" s="71" t="s">
        <v>26</v>
      </c>
      <c r="E181" s="71"/>
      <c r="F181" s="70" t="s">
        <v>152</v>
      </c>
      <c r="G181" s="71" t="s">
        <v>84</v>
      </c>
      <c r="H181" s="72">
        <f>I181+K181+L181+M181</f>
        <v>36963.170000000006</v>
      </c>
      <c r="I181" s="73">
        <f>482.92+2092.66</f>
        <v>2575.58</v>
      </c>
      <c r="J181" s="45" t="s">
        <v>7</v>
      </c>
      <c r="K181" s="49">
        <f>K182</f>
        <v>643.9</v>
      </c>
      <c r="L181" s="49">
        <f>L182</f>
        <v>33743.69</v>
      </c>
      <c r="M181" s="49">
        <f>M182</f>
        <v>0</v>
      </c>
    </row>
    <row r="182" spans="1:13" s="1" customFormat="1" ht="28.5" customHeight="1" x14ac:dyDescent="0.25">
      <c r="A182" s="70"/>
      <c r="B182" s="74"/>
      <c r="C182" s="71"/>
      <c r="D182" s="71"/>
      <c r="E182" s="71"/>
      <c r="F182" s="70"/>
      <c r="G182" s="71"/>
      <c r="H182" s="72"/>
      <c r="I182" s="73"/>
      <c r="J182" s="50" t="s">
        <v>9</v>
      </c>
      <c r="K182" s="49">
        <v>643.9</v>
      </c>
      <c r="L182" s="49">
        <v>33743.69</v>
      </c>
      <c r="M182" s="49">
        <v>0</v>
      </c>
    </row>
    <row r="183" spans="1:13" s="1" customFormat="1" ht="50.25" customHeight="1" x14ac:dyDescent="0.25">
      <c r="A183" s="70" t="s">
        <v>150</v>
      </c>
      <c r="B183" s="81" t="s">
        <v>255</v>
      </c>
      <c r="C183" s="71" t="s">
        <v>259</v>
      </c>
      <c r="D183" s="71" t="s">
        <v>33</v>
      </c>
      <c r="E183" s="71" t="s">
        <v>13</v>
      </c>
      <c r="F183" s="70" t="s">
        <v>75</v>
      </c>
      <c r="G183" s="71" t="s">
        <v>49</v>
      </c>
      <c r="H183" s="72">
        <f>I183+K183+L183+M183</f>
        <v>10052.98</v>
      </c>
      <c r="I183" s="73">
        <v>0</v>
      </c>
      <c r="J183" s="50" t="s">
        <v>7</v>
      </c>
      <c r="K183" s="49">
        <f>K184</f>
        <v>10052.98</v>
      </c>
      <c r="L183" s="49">
        <f>L184</f>
        <v>0</v>
      </c>
      <c r="M183" s="49">
        <f>M184</f>
        <v>0</v>
      </c>
    </row>
    <row r="184" spans="1:13" s="1" customFormat="1" ht="15.75" x14ac:dyDescent="0.25">
      <c r="A184" s="70"/>
      <c r="B184" s="81"/>
      <c r="C184" s="71"/>
      <c r="D184" s="71"/>
      <c r="E184" s="71"/>
      <c r="F184" s="70"/>
      <c r="G184" s="71"/>
      <c r="H184" s="72"/>
      <c r="I184" s="73"/>
      <c r="J184" s="50" t="s">
        <v>9</v>
      </c>
      <c r="K184" s="49">
        <v>10052.98</v>
      </c>
      <c r="L184" s="49">
        <v>0</v>
      </c>
      <c r="M184" s="49">
        <v>0</v>
      </c>
    </row>
    <row r="185" spans="1:13" s="1" customFormat="1" ht="15.75" customHeight="1" x14ac:dyDescent="0.25">
      <c r="A185" s="70"/>
      <c r="B185" s="81"/>
      <c r="C185" s="71"/>
      <c r="D185" s="71" t="s">
        <v>26</v>
      </c>
      <c r="E185" s="71"/>
      <c r="F185" s="70" t="s">
        <v>12</v>
      </c>
      <c r="G185" s="71" t="s">
        <v>84</v>
      </c>
      <c r="H185" s="72">
        <f>I185+K185+L185+M185</f>
        <v>112223.62</v>
      </c>
      <c r="I185" s="73">
        <f>5521.73+38652.06</f>
        <v>44173.789999999994</v>
      </c>
      <c r="J185" s="45" t="s">
        <v>7</v>
      </c>
      <c r="K185" s="49">
        <f>K186</f>
        <v>0</v>
      </c>
      <c r="L185" s="49">
        <f>L186</f>
        <v>68049.83</v>
      </c>
      <c r="M185" s="49">
        <f>M186</f>
        <v>0</v>
      </c>
    </row>
    <row r="186" spans="1:13" s="1" customFormat="1" ht="28.5" customHeight="1" x14ac:dyDescent="0.25">
      <c r="A186" s="70"/>
      <c r="B186" s="81"/>
      <c r="C186" s="71"/>
      <c r="D186" s="71"/>
      <c r="E186" s="71"/>
      <c r="F186" s="70"/>
      <c r="G186" s="71"/>
      <c r="H186" s="72"/>
      <c r="I186" s="73"/>
      <c r="J186" s="50" t="s">
        <v>9</v>
      </c>
      <c r="K186" s="49">
        <v>0</v>
      </c>
      <c r="L186" s="49">
        <v>68049.83</v>
      </c>
      <c r="M186" s="49">
        <v>0</v>
      </c>
    </row>
    <row r="187" spans="1:13" s="1" customFormat="1" ht="15.75" x14ac:dyDescent="0.25">
      <c r="A187" s="70" t="s">
        <v>189</v>
      </c>
      <c r="B187" s="74" t="s">
        <v>92</v>
      </c>
      <c r="C187" s="71" t="s">
        <v>93</v>
      </c>
      <c r="D187" s="47" t="s">
        <v>33</v>
      </c>
      <c r="E187" s="71" t="s">
        <v>13</v>
      </c>
      <c r="F187" s="70" t="s">
        <v>12</v>
      </c>
      <c r="G187" s="71">
        <v>2024</v>
      </c>
      <c r="H187" s="72">
        <f>I187+K187+L187+M187</f>
        <v>145119.38</v>
      </c>
      <c r="I187" s="73">
        <v>0</v>
      </c>
      <c r="J187" s="50" t="s">
        <v>7</v>
      </c>
      <c r="K187" s="49">
        <f>K188</f>
        <v>145119.38</v>
      </c>
      <c r="L187" s="49">
        <f>L188</f>
        <v>0</v>
      </c>
      <c r="M187" s="49">
        <f>M188</f>
        <v>0</v>
      </c>
    </row>
    <row r="188" spans="1:13" s="1" customFormat="1" ht="47.25" x14ac:dyDescent="0.25">
      <c r="A188" s="70"/>
      <c r="B188" s="74"/>
      <c r="C188" s="71"/>
      <c r="D188" s="47" t="s">
        <v>26</v>
      </c>
      <c r="E188" s="71"/>
      <c r="F188" s="70"/>
      <c r="G188" s="71"/>
      <c r="H188" s="72"/>
      <c r="I188" s="73"/>
      <c r="J188" s="50" t="s">
        <v>9</v>
      </c>
      <c r="K188" s="49">
        <v>145119.38</v>
      </c>
      <c r="L188" s="49">
        <v>0</v>
      </c>
      <c r="M188" s="49">
        <v>0</v>
      </c>
    </row>
    <row r="189" spans="1:13" s="1" customFormat="1" ht="15.75" x14ac:dyDescent="0.25">
      <c r="A189" s="70" t="s">
        <v>229</v>
      </c>
      <c r="B189" s="74" t="s">
        <v>123</v>
      </c>
      <c r="C189" s="71" t="s">
        <v>114</v>
      </c>
      <c r="D189" s="47" t="s">
        <v>33</v>
      </c>
      <c r="E189" s="71" t="s">
        <v>13</v>
      </c>
      <c r="F189" s="70" t="s">
        <v>12</v>
      </c>
      <c r="G189" s="71">
        <v>2025</v>
      </c>
      <c r="H189" s="72">
        <f>I189+K189+L189+M189</f>
        <v>31541.279999999999</v>
      </c>
      <c r="I189" s="73">
        <v>0</v>
      </c>
      <c r="J189" s="50" t="s">
        <v>7</v>
      </c>
      <c r="K189" s="49">
        <f>K190</f>
        <v>0</v>
      </c>
      <c r="L189" s="49">
        <f>L190</f>
        <v>31541.279999999999</v>
      </c>
      <c r="M189" s="49">
        <f>M190</f>
        <v>0</v>
      </c>
    </row>
    <row r="190" spans="1:13" s="1" customFormat="1" ht="47.25" x14ac:dyDescent="0.25">
      <c r="A190" s="70"/>
      <c r="B190" s="74"/>
      <c r="C190" s="71"/>
      <c r="D190" s="47" t="s">
        <v>26</v>
      </c>
      <c r="E190" s="71"/>
      <c r="F190" s="70"/>
      <c r="G190" s="71"/>
      <c r="H190" s="72"/>
      <c r="I190" s="73"/>
      <c r="J190" s="50" t="s">
        <v>9</v>
      </c>
      <c r="K190" s="49">
        <v>0</v>
      </c>
      <c r="L190" s="49">
        <v>31541.279999999999</v>
      </c>
      <c r="M190" s="49">
        <v>0</v>
      </c>
    </row>
    <row r="191" spans="1:13" s="1" customFormat="1" ht="50.25" customHeight="1" x14ac:dyDescent="0.25">
      <c r="A191" s="70" t="s">
        <v>148</v>
      </c>
      <c r="B191" s="81" t="s">
        <v>195</v>
      </c>
      <c r="C191" s="71" t="s">
        <v>196</v>
      </c>
      <c r="D191" s="71" t="s">
        <v>33</v>
      </c>
      <c r="E191" s="71" t="s">
        <v>13</v>
      </c>
      <c r="F191" s="70" t="s">
        <v>75</v>
      </c>
      <c r="G191" s="71">
        <v>2025</v>
      </c>
      <c r="H191" s="72">
        <f>I191+K191+L191+M191</f>
        <v>4698.4399999999996</v>
      </c>
      <c r="I191" s="73">
        <v>0</v>
      </c>
      <c r="J191" s="50" t="s">
        <v>7</v>
      </c>
      <c r="K191" s="49">
        <f>K192</f>
        <v>0</v>
      </c>
      <c r="L191" s="49">
        <f>L192</f>
        <v>4698.4399999999996</v>
      </c>
      <c r="M191" s="49">
        <f>M192</f>
        <v>0</v>
      </c>
    </row>
    <row r="192" spans="1:13" s="1" customFormat="1" ht="15.75" x14ac:dyDescent="0.25">
      <c r="A192" s="70"/>
      <c r="B192" s="81"/>
      <c r="C192" s="71"/>
      <c r="D192" s="71"/>
      <c r="E192" s="71"/>
      <c r="F192" s="70"/>
      <c r="G192" s="71"/>
      <c r="H192" s="72"/>
      <c r="I192" s="73"/>
      <c r="J192" s="50" t="s">
        <v>9</v>
      </c>
      <c r="K192" s="49">
        <v>0</v>
      </c>
      <c r="L192" s="49">
        <v>4698.4399999999996</v>
      </c>
      <c r="M192" s="49">
        <v>0</v>
      </c>
    </row>
    <row r="193" spans="1:13" s="1" customFormat="1" ht="15.75" customHeight="1" x14ac:dyDescent="0.25">
      <c r="A193" s="70"/>
      <c r="B193" s="81"/>
      <c r="C193" s="71"/>
      <c r="D193" s="71" t="s">
        <v>26</v>
      </c>
      <c r="E193" s="71"/>
      <c r="F193" s="70" t="s">
        <v>12</v>
      </c>
      <c r="G193" s="71" t="s">
        <v>197</v>
      </c>
      <c r="H193" s="72">
        <f>I193+K193+L193+M193</f>
        <v>12195.1</v>
      </c>
      <c r="I193" s="73">
        <v>4693.1000000000004</v>
      </c>
      <c r="J193" s="45" t="s">
        <v>7</v>
      </c>
      <c r="K193" s="49">
        <f>K194</f>
        <v>1173.27</v>
      </c>
      <c r="L193" s="49">
        <f>L194</f>
        <v>0</v>
      </c>
      <c r="M193" s="49">
        <f>M194</f>
        <v>6328.73</v>
      </c>
    </row>
    <row r="194" spans="1:13" s="1" customFormat="1" ht="28.5" customHeight="1" x14ac:dyDescent="0.25">
      <c r="A194" s="70"/>
      <c r="B194" s="81"/>
      <c r="C194" s="71"/>
      <c r="D194" s="71"/>
      <c r="E194" s="71"/>
      <c r="F194" s="70"/>
      <c r="G194" s="71"/>
      <c r="H194" s="72"/>
      <c r="I194" s="73"/>
      <c r="J194" s="50" t="s">
        <v>9</v>
      </c>
      <c r="K194" s="49">
        <v>1173.27</v>
      </c>
      <c r="L194" s="49">
        <v>0</v>
      </c>
      <c r="M194" s="49">
        <v>6328.73</v>
      </c>
    </row>
    <row r="195" spans="1:13" s="1" customFormat="1" ht="50.25" customHeight="1" x14ac:dyDescent="0.25">
      <c r="A195" s="70" t="s">
        <v>193</v>
      </c>
      <c r="B195" s="81" t="s">
        <v>230</v>
      </c>
      <c r="C195" s="71" t="s">
        <v>198</v>
      </c>
      <c r="D195" s="71" t="s">
        <v>33</v>
      </c>
      <c r="E195" s="71" t="s">
        <v>13</v>
      </c>
      <c r="F195" s="70" t="s">
        <v>75</v>
      </c>
      <c r="G195" s="71">
        <v>2024</v>
      </c>
      <c r="H195" s="72">
        <f>I195+K195+L195+M195</f>
        <v>1210</v>
      </c>
      <c r="I195" s="73">
        <v>0</v>
      </c>
      <c r="J195" s="50" t="s">
        <v>7</v>
      </c>
      <c r="K195" s="49">
        <f>K196</f>
        <v>1210</v>
      </c>
      <c r="L195" s="49">
        <f>L196</f>
        <v>0</v>
      </c>
      <c r="M195" s="49">
        <f>M196</f>
        <v>0</v>
      </c>
    </row>
    <row r="196" spans="1:13" s="1" customFormat="1" ht="15.75" x14ac:dyDescent="0.25">
      <c r="A196" s="70"/>
      <c r="B196" s="81"/>
      <c r="C196" s="71"/>
      <c r="D196" s="71"/>
      <c r="E196" s="71"/>
      <c r="F196" s="70"/>
      <c r="G196" s="71"/>
      <c r="H196" s="72"/>
      <c r="I196" s="73"/>
      <c r="J196" s="50" t="s">
        <v>9</v>
      </c>
      <c r="K196" s="49">
        <v>1210</v>
      </c>
      <c r="L196" s="49">
        <v>0</v>
      </c>
      <c r="M196" s="49">
        <v>0</v>
      </c>
    </row>
    <row r="197" spans="1:13" s="1" customFormat="1" ht="15.75" customHeight="1" x14ac:dyDescent="0.25">
      <c r="A197" s="70"/>
      <c r="B197" s="81"/>
      <c r="C197" s="71"/>
      <c r="D197" s="71" t="s">
        <v>26</v>
      </c>
      <c r="E197" s="71"/>
      <c r="F197" s="70" t="s">
        <v>12</v>
      </c>
      <c r="G197" s="71" t="s">
        <v>146</v>
      </c>
      <c r="H197" s="72">
        <f>I197+K197+L197+M197</f>
        <v>21257.87</v>
      </c>
      <c r="I197" s="73">
        <v>3032.96</v>
      </c>
      <c r="J197" s="45" t="s">
        <v>7</v>
      </c>
      <c r="K197" s="49">
        <f>K198</f>
        <v>0</v>
      </c>
      <c r="L197" s="49">
        <f>L198</f>
        <v>18224.91</v>
      </c>
      <c r="M197" s="49">
        <f>M198</f>
        <v>0</v>
      </c>
    </row>
    <row r="198" spans="1:13" s="1" customFormat="1" ht="28.5" customHeight="1" x14ac:dyDescent="0.25">
      <c r="A198" s="70"/>
      <c r="B198" s="81"/>
      <c r="C198" s="71"/>
      <c r="D198" s="71"/>
      <c r="E198" s="71"/>
      <c r="F198" s="70"/>
      <c r="G198" s="71"/>
      <c r="H198" s="72"/>
      <c r="I198" s="73"/>
      <c r="J198" s="50" t="s">
        <v>9</v>
      </c>
      <c r="K198" s="49">
        <v>0</v>
      </c>
      <c r="L198" s="49">
        <v>18224.91</v>
      </c>
      <c r="M198" s="49">
        <v>0</v>
      </c>
    </row>
    <row r="199" spans="1:13" s="1" customFormat="1" ht="15.75" x14ac:dyDescent="0.25">
      <c r="A199" s="70" t="s">
        <v>232</v>
      </c>
      <c r="B199" s="81" t="s">
        <v>231</v>
      </c>
      <c r="C199" s="70" t="s">
        <v>257</v>
      </c>
      <c r="D199" s="47" t="s">
        <v>33</v>
      </c>
      <c r="E199" s="71" t="s">
        <v>13</v>
      </c>
      <c r="F199" s="70" t="s">
        <v>75</v>
      </c>
      <c r="G199" s="71">
        <v>2026</v>
      </c>
      <c r="H199" s="72">
        <f>I199+K199+L199+M199</f>
        <v>16556.169999999998</v>
      </c>
      <c r="I199" s="73">
        <v>0</v>
      </c>
      <c r="J199" s="50" t="s">
        <v>7</v>
      </c>
      <c r="K199" s="49">
        <f>K200</f>
        <v>0</v>
      </c>
      <c r="L199" s="49">
        <f>L200</f>
        <v>0</v>
      </c>
      <c r="M199" s="49">
        <f>M200</f>
        <v>16556.169999999998</v>
      </c>
    </row>
    <row r="200" spans="1:13" s="1" customFormat="1" ht="47.25" customHeight="1" x14ac:dyDescent="0.25">
      <c r="A200" s="70"/>
      <c r="B200" s="81"/>
      <c r="C200" s="70"/>
      <c r="D200" s="47" t="s">
        <v>26</v>
      </c>
      <c r="E200" s="71"/>
      <c r="F200" s="70"/>
      <c r="G200" s="71"/>
      <c r="H200" s="72"/>
      <c r="I200" s="73"/>
      <c r="J200" s="50" t="s">
        <v>9</v>
      </c>
      <c r="K200" s="49">
        <v>0</v>
      </c>
      <c r="L200" s="49">
        <v>0</v>
      </c>
      <c r="M200" s="49">
        <v>16556.169999999998</v>
      </c>
    </row>
    <row r="201" spans="1:13" s="1" customFormat="1" ht="15.75" x14ac:dyDescent="0.25">
      <c r="A201" s="70" t="s">
        <v>233</v>
      </c>
      <c r="B201" s="81" t="s">
        <v>249</v>
      </c>
      <c r="C201" s="70" t="s">
        <v>260</v>
      </c>
      <c r="D201" s="47" t="s">
        <v>33</v>
      </c>
      <c r="E201" s="71" t="s">
        <v>13</v>
      </c>
      <c r="F201" s="70" t="s">
        <v>75</v>
      </c>
      <c r="G201" s="71">
        <v>2026</v>
      </c>
      <c r="H201" s="72">
        <f>I201+K201+L201+M201</f>
        <v>27347.96</v>
      </c>
      <c r="I201" s="73">
        <v>0</v>
      </c>
      <c r="J201" s="50" t="s">
        <v>7</v>
      </c>
      <c r="K201" s="49">
        <f>K202</f>
        <v>0</v>
      </c>
      <c r="L201" s="49">
        <f>L202</f>
        <v>0</v>
      </c>
      <c r="M201" s="49">
        <f>M202</f>
        <v>27347.96</v>
      </c>
    </row>
    <row r="202" spans="1:13" s="1" customFormat="1" ht="47.25" customHeight="1" x14ac:dyDescent="0.25">
      <c r="A202" s="70"/>
      <c r="B202" s="81"/>
      <c r="C202" s="70"/>
      <c r="D202" s="47" t="s">
        <v>26</v>
      </c>
      <c r="E202" s="71"/>
      <c r="F202" s="70"/>
      <c r="G202" s="71"/>
      <c r="H202" s="72"/>
      <c r="I202" s="73"/>
      <c r="J202" s="50" t="s">
        <v>9</v>
      </c>
      <c r="K202" s="49">
        <v>0</v>
      </c>
      <c r="L202" s="49">
        <v>0</v>
      </c>
      <c r="M202" s="49">
        <v>27347.96</v>
      </c>
    </row>
    <row r="203" spans="1:13" s="1" customFormat="1" ht="18" customHeight="1" x14ac:dyDescent="0.25">
      <c r="A203" s="78" t="s">
        <v>97</v>
      </c>
      <c r="B203" s="68" t="s">
        <v>250</v>
      </c>
      <c r="C203" s="66" t="s">
        <v>244</v>
      </c>
      <c r="D203" s="66" t="s">
        <v>33</v>
      </c>
      <c r="E203" s="66" t="s">
        <v>13</v>
      </c>
      <c r="F203" s="78" t="s">
        <v>75</v>
      </c>
      <c r="G203" s="66">
        <v>2024</v>
      </c>
      <c r="H203" s="92">
        <f>I203+K203+L203+M203</f>
        <v>729.34</v>
      </c>
      <c r="I203" s="87">
        <v>0</v>
      </c>
      <c r="J203" s="50" t="s">
        <v>7</v>
      </c>
      <c r="K203" s="57">
        <f>K204</f>
        <v>729.34</v>
      </c>
      <c r="L203" s="57">
        <f t="shared" ref="L203:M203" si="59">L204</f>
        <v>0</v>
      </c>
      <c r="M203" s="57">
        <f t="shared" si="59"/>
        <v>0</v>
      </c>
    </row>
    <row r="204" spans="1:13" s="1" customFormat="1" ht="42.75" customHeight="1" x14ac:dyDescent="0.25">
      <c r="A204" s="76"/>
      <c r="B204" s="84"/>
      <c r="C204" s="85"/>
      <c r="D204" s="85"/>
      <c r="E204" s="85"/>
      <c r="F204" s="77"/>
      <c r="G204" s="67"/>
      <c r="H204" s="94"/>
      <c r="I204" s="88"/>
      <c r="J204" s="50" t="s">
        <v>9</v>
      </c>
      <c r="K204" s="57">
        <v>729.34</v>
      </c>
      <c r="L204" s="57">
        <v>0</v>
      </c>
      <c r="M204" s="57">
        <v>0</v>
      </c>
    </row>
    <row r="205" spans="1:13" s="1" customFormat="1" ht="33" customHeight="1" x14ac:dyDescent="0.25">
      <c r="A205" s="76"/>
      <c r="B205" s="84"/>
      <c r="C205" s="85"/>
      <c r="D205" s="67"/>
      <c r="E205" s="85"/>
      <c r="F205" s="78" t="s">
        <v>12</v>
      </c>
      <c r="G205" s="66" t="s">
        <v>15</v>
      </c>
      <c r="H205" s="92">
        <f>I205+K205+L205+M205</f>
        <v>105397.54000000001</v>
      </c>
      <c r="I205" s="87">
        <f>32.9+21.57</f>
        <v>54.47</v>
      </c>
      <c r="J205" s="50" t="s">
        <v>7</v>
      </c>
      <c r="K205" s="9">
        <f>K207+K206</f>
        <v>105343.07</v>
      </c>
      <c r="L205" s="9">
        <f t="shared" ref="L205:M205" si="60">L207+L206</f>
        <v>0</v>
      </c>
      <c r="M205" s="9">
        <f t="shared" si="60"/>
        <v>0</v>
      </c>
    </row>
    <row r="206" spans="1:13" s="1" customFormat="1" ht="15.75" x14ac:dyDescent="0.25">
      <c r="A206" s="76"/>
      <c r="B206" s="84"/>
      <c r="C206" s="85"/>
      <c r="D206" s="66" t="s">
        <v>82</v>
      </c>
      <c r="E206" s="85"/>
      <c r="F206" s="76"/>
      <c r="G206" s="85"/>
      <c r="H206" s="93"/>
      <c r="I206" s="95"/>
      <c r="J206" s="50" t="s">
        <v>8</v>
      </c>
      <c r="K206" s="9">
        <v>52671.54</v>
      </c>
      <c r="L206" s="9">
        <v>0</v>
      </c>
      <c r="M206" s="9">
        <v>0</v>
      </c>
    </row>
    <row r="207" spans="1:13" s="1" customFormat="1" ht="15.75" x14ac:dyDescent="0.25">
      <c r="A207" s="77"/>
      <c r="B207" s="69"/>
      <c r="C207" s="67"/>
      <c r="D207" s="67"/>
      <c r="E207" s="67"/>
      <c r="F207" s="77"/>
      <c r="G207" s="67"/>
      <c r="H207" s="94"/>
      <c r="I207" s="88"/>
      <c r="J207" s="50" t="s">
        <v>9</v>
      </c>
      <c r="K207" s="49">
        <v>52671.53</v>
      </c>
      <c r="L207" s="49">
        <v>0</v>
      </c>
      <c r="M207" s="49">
        <v>0</v>
      </c>
    </row>
    <row r="208" spans="1:13" s="8" customFormat="1" ht="15.75" x14ac:dyDescent="0.25">
      <c r="A208" s="75" t="s">
        <v>121</v>
      </c>
      <c r="B208" s="75"/>
      <c r="C208" s="75"/>
      <c r="D208" s="75"/>
      <c r="E208" s="75"/>
      <c r="F208" s="75"/>
      <c r="G208" s="75"/>
      <c r="H208" s="75"/>
      <c r="I208" s="75"/>
      <c r="J208" s="7" t="s">
        <v>7</v>
      </c>
      <c r="K208" s="3">
        <f t="shared" ref="K208:L208" si="61">K209+K210</f>
        <v>2470.42</v>
      </c>
      <c r="L208" s="3">
        <f t="shared" si="61"/>
        <v>62231.27</v>
      </c>
      <c r="M208" s="3">
        <f t="shared" ref="M208" si="62">M209+M210</f>
        <v>0</v>
      </c>
    </row>
    <row r="209" spans="1:13" s="8" customFormat="1" ht="15.75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" t="s">
        <v>8</v>
      </c>
      <c r="K209" s="3">
        <v>0</v>
      </c>
      <c r="L209" s="3">
        <v>0</v>
      </c>
      <c r="M209" s="3">
        <v>0</v>
      </c>
    </row>
    <row r="210" spans="1:13" s="8" customFormat="1" ht="15.75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" t="s">
        <v>9</v>
      </c>
      <c r="K210" s="3">
        <f>K212+K214+K216+K218+K220+K222+K224+K226+K228+K230+K232</f>
        <v>2470.42</v>
      </c>
      <c r="L210" s="3">
        <f t="shared" ref="L210:M210" si="63">L212+L214+L216+L218+L220+L222+L224+L226+L228+L230+L232</f>
        <v>62231.27</v>
      </c>
      <c r="M210" s="3">
        <f t="shared" si="63"/>
        <v>0</v>
      </c>
    </row>
    <row r="211" spans="1:13" s="1" customFormat="1" ht="22.5" customHeight="1" x14ac:dyDescent="0.25">
      <c r="A211" s="66" t="s">
        <v>98</v>
      </c>
      <c r="B211" s="68" t="s">
        <v>169</v>
      </c>
      <c r="C211" s="78" t="s">
        <v>256</v>
      </c>
      <c r="D211" s="55" t="s">
        <v>33</v>
      </c>
      <c r="E211" s="66" t="s">
        <v>13</v>
      </c>
      <c r="F211" s="70" t="s">
        <v>12</v>
      </c>
      <c r="G211" s="71">
        <v>2025</v>
      </c>
      <c r="H211" s="72">
        <f>I211+K211+L211+M211</f>
        <v>62231.27</v>
      </c>
      <c r="I211" s="73">
        <v>0</v>
      </c>
      <c r="J211" s="50" t="s">
        <v>7</v>
      </c>
      <c r="K211" s="49">
        <f>K212</f>
        <v>0</v>
      </c>
      <c r="L211" s="49">
        <f t="shared" ref="L211:M211" si="64">L212</f>
        <v>62231.27</v>
      </c>
      <c r="M211" s="49">
        <f t="shared" si="64"/>
        <v>0</v>
      </c>
    </row>
    <row r="212" spans="1:13" s="1" customFormat="1" ht="44.25" customHeight="1" x14ac:dyDescent="0.25">
      <c r="A212" s="67"/>
      <c r="B212" s="69"/>
      <c r="C212" s="77"/>
      <c r="D212" s="55" t="s">
        <v>85</v>
      </c>
      <c r="E212" s="67"/>
      <c r="F212" s="70"/>
      <c r="G212" s="71"/>
      <c r="H212" s="71"/>
      <c r="I212" s="73"/>
      <c r="J212" s="50" t="s">
        <v>9</v>
      </c>
      <c r="K212" s="49">
        <v>0</v>
      </c>
      <c r="L212" s="49">
        <v>62231.27</v>
      </c>
      <c r="M212" s="49">
        <v>0</v>
      </c>
    </row>
    <row r="213" spans="1:13" s="10" customFormat="1" ht="30.75" customHeight="1" x14ac:dyDescent="0.25">
      <c r="A213" s="78" t="s">
        <v>99</v>
      </c>
      <c r="B213" s="79" t="s">
        <v>141</v>
      </c>
      <c r="C213" s="78" t="s">
        <v>145</v>
      </c>
      <c r="D213" s="42" t="s">
        <v>33</v>
      </c>
      <c r="E213" s="78" t="s">
        <v>13</v>
      </c>
      <c r="F213" s="70" t="s">
        <v>17</v>
      </c>
      <c r="G213" s="70" t="s">
        <v>49</v>
      </c>
      <c r="H213" s="73">
        <f>I213+K213+L213+M213</f>
        <v>531.44000000000005</v>
      </c>
      <c r="I213" s="73">
        <v>253.81</v>
      </c>
      <c r="J213" s="51" t="s">
        <v>7</v>
      </c>
      <c r="K213" s="48">
        <f t="shared" ref="K213:M213" si="65">K214</f>
        <v>277.63</v>
      </c>
      <c r="L213" s="48">
        <f t="shared" si="65"/>
        <v>0</v>
      </c>
      <c r="M213" s="48">
        <f t="shared" si="65"/>
        <v>0</v>
      </c>
    </row>
    <row r="214" spans="1:13" s="10" customFormat="1" ht="30.75" customHeight="1" x14ac:dyDescent="0.25">
      <c r="A214" s="77"/>
      <c r="B214" s="80"/>
      <c r="C214" s="77"/>
      <c r="D214" s="42" t="s">
        <v>85</v>
      </c>
      <c r="E214" s="77"/>
      <c r="F214" s="70"/>
      <c r="G214" s="70"/>
      <c r="H214" s="70"/>
      <c r="I214" s="73"/>
      <c r="J214" s="51" t="s">
        <v>9</v>
      </c>
      <c r="K214" s="48">
        <v>277.63</v>
      </c>
      <c r="L214" s="48">
        <v>0</v>
      </c>
      <c r="M214" s="48">
        <v>0</v>
      </c>
    </row>
    <row r="215" spans="1:13" s="10" customFormat="1" ht="20.25" customHeight="1" x14ac:dyDescent="0.25">
      <c r="A215" s="78" t="s">
        <v>100</v>
      </c>
      <c r="B215" s="79" t="s">
        <v>153</v>
      </c>
      <c r="C215" s="78" t="s">
        <v>154</v>
      </c>
      <c r="D215" s="64" t="s">
        <v>33</v>
      </c>
      <c r="E215" s="78" t="s">
        <v>13</v>
      </c>
      <c r="F215" s="70" t="s">
        <v>17</v>
      </c>
      <c r="G215" s="70" t="s">
        <v>49</v>
      </c>
      <c r="H215" s="73">
        <f>I215+K215+L215+M215</f>
        <v>531.44000000000005</v>
      </c>
      <c r="I215" s="73">
        <v>253.81</v>
      </c>
      <c r="J215" s="51" t="s">
        <v>7</v>
      </c>
      <c r="K215" s="65">
        <f t="shared" ref="K215:M221" si="66">K216</f>
        <v>277.63</v>
      </c>
      <c r="L215" s="65">
        <f t="shared" si="66"/>
        <v>0</v>
      </c>
      <c r="M215" s="65">
        <f t="shared" si="66"/>
        <v>0</v>
      </c>
    </row>
    <row r="216" spans="1:13" s="10" customFormat="1" ht="45" customHeight="1" x14ac:dyDescent="0.25">
      <c r="A216" s="77"/>
      <c r="B216" s="80"/>
      <c r="C216" s="77"/>
      <c r="D216" s="63" t="s">
        <v>85</v>
      </c>
      <c r="E216" s="77"/>
      <c r="F216" s="70"/>
      <c r="G216" s="70"/>
      <c r="H216" s="70"/>
      <c r="I216" s="73"/>
      <c r="J216" s="51" t="s">
        <v>9</v>
      </c>
      <c r="K216" s="65">
        <v>277.63</v>
      </c>
      <c r="L216" s="65">
        <v>0</v>
      </c>
      <c r="M216" s="65">
        <v>0</v>
      </c>
    </row>
    <row r="217" spans="1:13" s="10" customFormat="1" ht="20.25" customHeight="1" x14ac:dyDescent="0.25">
      <c r="A217" s="78" t="s">
        <v>27</v>
      </c>
      <c r="B217" s="79" t="s">
        <v>155</v>
      </c>
      <c r="C217" s="78" t="s">
        <v>156</v>
      </c>
      <c r="D217" s="42" t="s">
        <v>33</v>
      </c>
      <c r="E217" s="78" t="s">
        <v>13</v>
      </c>
      <c r="F217" s="70" t="s">
        <v>17</v>
      </c>
      <c r="G217" s="70" t="s">
        <v>49</v>
      </c>
      <c r="H217" s="73">
        <f>I217+K217+L217+M217</f>
        <v>531.44000000000005</v>
      </c>
      <c r="I217" s="73">
        <v>253.81</v>
      </c>
      <c r="J217" s="51" t="s">
        <v>7</v>
      </c>
      <c r="K217" s="48">
        <f t="shared" si="66"/>
        <v>277.63</v>
      </c>
      <c r="L217" s="48">
        <f t="shared" si="66"/>
        <v>0</v>
      </c>
      <c r="M217" s="48">
        <f t="shared" si="66"/>
        <v>0</v>
      </c>
    </row>
    <row r="218" spans="1:13" s="10" customFormat="1" ht="42" customHeight="1" x14ac:dyDescent="0.25">
      <c r="A218" s="77"/>
      <c r="B218" s="80"/>
      <c r="C218" s="77"/>
      <c r="D218" s="42" t="s">
        <v>85</v>
      </c>
      <c r="E218" s="77"/>
      <c r="F218" s="70"/>
      <c r="G218" s="70"/>
      <c r="H218" s="70"/>
      <c r="I218" s="73"/>
      <c r="J218" s="51" t="s">
        <v>9</v>
      </c>
      <c r="K218" s="48">
        <v>277.63</v>
      </c>
      <c r="L218" s="48">
        <v>0</v>
      </c>
      <c r="M218" s="48">
        <v>0</v>
      </c>
    </row>
    <row r="219" spans="1:13" s="10" customFormat="1" ht="20.25" customHeight="1" x14ac:dyDescent="0.25">
      <c r="A219" s="78" t="s">
        <v>28</v>
      </c>
      <c r="B219" s="68" t="s">
        <v>157</v>
      </c>
      <c r="C219" s="66" t="s">
        <v>158</v>
      </c>
      <c r="D219" s="42" t="s">
        <v>33</v>
      </c>
      <c r="E219" s="78" t="s">
        <v>13</v>
      </c>
      <c r="F219" s="70" t="s">
        <v>17</v>
      </c>
      <c r="G219" s="70" t="s">
        <v>49</v>
      </c>
      <c r="H219" s="73">
        <f>I219+K219+L219+M219</f>
        <v>170.25</v>
      </c>
      <c r="I219" s="73">
        <v>0</v>
      </c>
      <c r="J219" s="51" t="s">
        <v>7</v>
      </c>
      <c r="K219" s="48">
        <f t="shared" si="66"/>
        <v>170.25</v>
      </c>
      <c r="L219" s="48">
        <f t="shared" si="66"/>
        <v>0</v>
      </c>
      <c r="M219" s="48">
        <f t="shared" si="66"/>
        <v>0</v>
      </c>
    </row>
    <row r="220" spans="1:13" s="10" customFormat="1" ht="44.25" customHeight="1" x14ac:dyDescent="0.25">
      <c r="A220" s="77"/>
      <c r="B220" s="69"/>
      <c r="C220" s="67"/>
      <c r="D220" s="42" t="s">
        <v>85</v>
      </c>
      <c r="E220" s="77"/>
      <c r="F220" s="70"/>
      <c r="G220" s="70"/>
      <c r="H220" s="70"/>
      <c r="I220" s="73"/>
      <c r="J220" s="51" t="s">
        <v>9</v>
      </c>
      <c r="K220" s="48">
        <v>170.25</v>
      </c>
      <c r="L220" s="48">
        <v>0</v>
      </c>
      <c r="M220" s="48">
        <v>0</v>
      </c>
    </row>
    <row r="221" spans="1:13" s="10" customFormat="1" ht="20.25" customHeight="1" x14ac:dyDescent="0.25">
      <c r="A221" s="78" t="s">
        <v>101</v>
      </c>
      <c r="B221" s="68" t="s">
        <v>159</v>
      </c>
      <c r="C221" s="66" t="s">
        <v>160</v>
      </c>
      <c r="D221" s="42" t="s">
        <v>33</v>
      </c>
      <c r="E221" s="78" t="s">
        <v>13</v>
      </c>
      <c r="F221" s="70" t="s">
        <v>17</v>
      </c>
      <c r="G221" s="70" t="s">
        <v>49</v>
      </c>
      <c r="H221" s="73">
        <f>I221+K221+L221+M221</f>
        <v>531.44000000000005</v>
      </c>
      <c r="I221" s="73">
        <v>253.81</v>
      </c>
      <c r="J221" s="51" t="s">
        <v>7</v>
      </c>
      <c r="K221" s="48">
        <f t="shared" si="66"/>
        <v>277.63</v>
      </c>
      <c r="L221" s="48">
        <f t="shared" si="66"/>
        <v>0</v>
      </c>
      <c r="M221" s="48">
        <f t="shared" si="66"/>
        <v>0</v>
      </c>
    </row>
    <row r="222" spans="1:13" s="10" customFormat="1" ht="47.25" customHeight="1" x14ac:dyDescent="0.25">
      <c r="A222" s="77"/>
      <c r="B222" s="69"/>
      <c r="C222" s="67"/>
      <c r="D222" s="42" t="s">
        <v>85</v>
      </c>
      <c r="E222" s="77"/>
      <c r="F222" s="70"/>
      <c r="G222" s="70"/>
      <c r="H222" s="70"/>
      <c r="I222" s="73"/>
      <c r="J222" s="51" t="s">
        <v>9</v>
      </c>
      <c r="K222" s="48">
        <v>277.63</v>
      </c>
      <c r="L222" s="48">
        <v>0</v>
      </c>
      <c r="M222" s="48">
        <v>0</v>
      </c>
    </row>
    <row r="223" spans="1:13" s="10" customFormat="1" ht="20.25" customHeight="1" x14ac:dyDescent="0.25">
      <c r="A223" s="78" t="s">
        <v>102</v>
      </c>
      <c r="B223" s="68" t="s">
        <v>161</v>
      </c>
      <c r="C223" s="66" t="s">
        <v>162</v>
      </c>
      <c r="D223" s="42" t="s">
        <v>33</v>
      </c>
      <c r="E223" s="78" t="s">
        <v>13</v>
      </c>
      <c r="F223" s="70" t="s">
        <v>17</v>
      </c>
      <c r="G223" s="70" t="s">
        <v>49</v>
      </c>
      <c r="H223" s="73">
        <f>I223+K223+L223+M223</f>
        <v>531.44000000000005</v>
      </c>
      <c r="I223" s="73">
        <v>253.81</v>
      </c>
      <c r="J223" s="51" t="s">
        <v>7</v>
      </c>
      <c r="K223" s="48">
        <f t="shared" ref="K223:M223" si="67">K224</f>
        <v>277.63</v>
      </c>
      <c r="L223" s="48">
        <f t="shared" si="67"/>
        <v>0</v>
      </c>
      <c r="M223" s="48">
        <f t="shared" si="67"/>
        <v>0</v>
      </c>
    </row>
    <row r="224" spans="1:13" s="10" customFormat="1" ht="46.5" customHeight="1" x14ac:dyDescent="0.25">
      <c r="A224" s="77"/>
      <c r="B224" s="69"/>
      <c r="C224" s="67"/>
      <c r="D224" s="42" t="s">
        <v>85</v>
      </c>
      <c r="E224" s="77"/>
      <c r="F224" s="70"/>
      <c r="G224" s="70"/>
      <c r="H224" s="70"/>
      <c r="I224" s="73"/>
      <c r="J224" s="51" t="s">
        <v>9</v>
      </c>
      <c r="K224" s="48">
        <v>277.63</v>
      </c>
      <c r="L224" s="48">
        <v>0</v>
      </c>
      <c r="M224" s="48">
        <v>0</v>
      </c>
    </row>
    <row r="225" spans="1:13" s="10" customFormat="1" ht="20.25" customHeight="1" x14ac:dyDescent="0.25">
      <c r="A225" s="78" t="s">
        <v>132</v>
      </c>
      <c r="B225" s="68" t="s">
        <v>163</v>
      </c>
      <c r="C225" s="66" t="s">
        <v>164</v>
      </c>
      <c r="D225" s="42" t="s">
        <v>33</v>
      </c>
      <c r="E225" s="78" t="s">
        <v>13</v>
      </c>
      <c r="F225" s="70" t="s">
        <v>17</v>
      </c>
      <c r="G225" s="70" t="s">
        <v>49</v>
      </c>
      <c r="H225" s="73">
        <f>I225+K225+L225+M225</f>
        <v>531.44000000000005</v>
      </c>
      <c r="I225" s="73">
        <v>253.81</v>
      </c>
      <c r="J225" s="51" t="s">
        <v>7</v>
      </c>
      <c r="K225" s="48">
        <f t="shared" ref="K225:M225" si="68">K226</f>
        <v>277.63</v>
      </c>
      <c r="L225" s="48">
        <f t="shared" si="68"/>
        <v>0</v>
      </c>
      <c r="M225" s="48">
        <f t="shared" si="68"/>
        <v>0</v>
      </c>
    </row>
    <row r="226" spans="1:13" s="10" customFormat="1" ht="45" customHeight="1" x14ac:dyDescent="0.25">
      <c r="A226" s="77"/>
      <c r="B226" s="69"/>
      <c r="C226" s="67"/>
      <c r="D226" s="42" t="s">
        <v>85</v>
      </c>
      <c r="E226" s="77"/>
      <c r="F226" s="70"/>
      <c r="G226" s="70"/>
      <c r="H226" s="70"/>
      <c r="I226" s="73"/>
      <c r="J226" s="51" t="s">
        <v>9</v>
      </c>
      <c r="K226" s="48">
        <v>277.63</v>
      </c>
      <c r="L226" s="48">
        <v>0</v>
      </c>
      <c r="M226" s="48">
        <v>0</v>
      </c>
    </row>
    <row r="227" spans="1:13" s="10" customFormat="1" ht="20.25" customHeight="1" x14ac:dyDescent="0.25">
      <c r="A227" s="76" t="s">
        <v>133</v>
      </c>
      <c r="B227" s="68" t="s">
        <v>165</v>
      </c>
      <c r="C227" s="66" t="s">
        <v>166</v>
      </c>
      <c r="D227" s="42" t="s">
        <v>33</v>
      </c>
      <c r="E227" s="78" t="s">
        <v>13</v>
      </c>
      <c r="F227" s="70" t="s">
        <v>17</v>
      </c>
      <c r="G227" s="70" t="s">
        <v>49</v>
      </c>
      <c r="H227" s="73">
        <f>I227+K227+L227+M227</f>
        <v>501.35</v>
      </c>
      <c r="I227" s="73">
        <v>223.72</v>
      </c>
      <c r="J227" s="51" t="s">
        <v>7</v>
      </c>
      <c r="K227" s="48">
        <f t="shared" ref="K227:M227" si="69">K228</f>
        <v>277.63</v>
      </c>
      <c r="L227" s="48">
        <f t="shared" si="69"/>
        <v>0</v>
      </c>
      <c r="M227" s="48">
        <f t="shared" si="69"/>
        <v>0</v>
      </c>
    </row>
    <row r="228" spans="1:13" s="10" customFormat="1" ht="41.25" customHeight="1" x14ac:dyDescent="0.25">
      <c r="A228" s="77"/>
      <c r="B228" s="69"/>
      <c r="C228" s="67"/>
      <c r="D228" s="42" t="s">
        <v>85</v>
      </c>
      <c r="E228" s="77"/>
      <c r="F228" s="70"/>
      <c r="G228" s="70"/>
      <c r="H228" s="70"/>
      <c r="I228" s="73"/>
      <c r="J228" s="51" t="s">
        <v>9</v>
      </c>
      <c r="K228" s="48">
        <v>277.63</v>
      </c>
      <c r="L228" s="48">
        <v>0</v>
      </c>
      <c r="M228" s="48">
        <v>0</v>
      </c>
    </row>
    <row r="229" spans="1:13" s="10" customFormat="1" ht="20.25" customHeight="1" x14ac:dyDescent="0.25">
      <c r="A229" s="78" t="s">
        <v>134</v>
      </c>
      <c r="B229" s="68" t="s">
        <v>167</v>
      </c>
      <c r="C229" s="66" t="s">
        <v>168</v>
      </c>
      <c r="D229" s="42" t="s">
        <v>33</v>
      </c>
      <c r="E229" s="78" t="s">
        <v>13</v>
      </c>
      <c r="F229" s="70" t="s">
        <v>17</v>
      </c>
      <c r="G229" s="70" t="s">
        <v>49</v>
      </c>
      <c r="H229" s="73">
        <f>I229+K229+L229+M229</f>
        <v>91.04</v>
      </c>
      <c r="I229" s="73">
        <v>0</v>
      </c>
      <c r="J229" s="51" t="s">
        <v>7</v>
      </c>
      <c r="K229" s="48">
        <f t="shared" ref="K229:M229" si="70">K230</f>
        <v>91.04</v>
      </c>
      <c r="L229" s="48">
        <f t="shared" si="70"/>
        <v>0</v>
      </c>
      <c r="M229" s="48">
        <f t="shared" si="70"/>
        <v>0</v>
      </c>
    </row>
    <row r="230" spans="1:13" s="10" customFormat="1" ht="41.25" customHeight="1" x14ac:dyDescent="0.25">
      <c r="A230" s="77"/>
      <c r="B230" s="69"/>
      <c r="C230" s="67"/>
      <c r="D230" s="42" t="s">
        <v>85</v>
      </c>
      <c r="E230" s="77"/>
      <c r="F230" s="70"/>
      <c r="G230" s="70"/>
      <c r="H230" s="70"/>
      <c r="I230" s="73"/>
      <c r="J230" s="51" t="s">
        <v>9</v>
      </c>
      <c r="K230" s="48">
        <v>91.04</v>
      </c>
      <c r="L230" s="48">
        <v>0</v>
      </c>
      <c r="M230" s="48">
        <v>0</v>
      </c>
    </row>
    <row r="231" spans="1:13" s="10" customFormat="1" ht="15.75" x14ac:dyDescent="0.25">
      <c r="A231" s="70" t="s">
        <v>135</v>
      </c>
      <c r="B231" s="74" t="s">
        <v>170</v>
      </c>
      <c r="C231" s="70" t="s">
        <v>172</v>
      </c>
      <c r="D231" s="40" t="s">
        <v>33</v>
      </c>
      <c r="E231" s="70" t="s">
        <v>13</v>
      </c>
      <c r="F231" s="70" t="s">
        <v>17</v>
      </c>
      <c r="G231" s="70" t="s">
        <v>49</v>
      </c>
      <c r="H231" s="73">
        <f>I231+K231+L231+M231</f>
        <v>531.44000000000005</v>
      </c>
      <c r="I231" s="73">
        <v>265.72000000000003</v>
      </c>
      <c r="J231" s="51" t="s">
        <v>7</v>
      </c>
      <c r="K231" s="48">
        <f t="shared" ref="K231:M231" si="71">K232</f>
        <v>265.72000000000003</v>
      </c>
      <c r="L231" s="48">
        <f t="shared" si="71"/>
        <v>0</v>
      </c>
      <c r="M231" s="48">
        <f t="shared" si="71"/>
        <v>0</v>
      </c>
    </row>
    <row r="232" spans="1:13" s="10" customFormat="1" ht="47.25" customHeight="1" x14ac:dyDescent="0.25">
      <c r="A232" s="70"/>
      <c r="B232" s="74"/>
      <c r="C232" s="70"/>
      <c r="D232" s="40" t="s">
        <v>85</v>
      </c>
      <c r="E232" s="70"/>
      <c r="F232" s="70"/>
      <c r="G232" s="70"/>
      <c r="H232" s="70"/>
      <c r="I232" s="73"/>
      <c r="J232" s="51" t="s">
        <v>9</v>
      </c>
      <c r="K232" s="48">
        <v>265.72000000000003</v>
      </c>
      <c r="L232" s="48">
        <v>0</v>
      </c>
      <c r="M232" s="48">
        <v>0</v>
      </c>
    </row>
    <row r="233" spans="1:13" s="8" customFormat="1" ht="15.75" x14ac:dyDescent="0.25">
      <c r="A233" s="75" t="s">
        <v>245</v>
      </c>
      <c r="B233" s="75"/>
      <c r="C233" s="75"/>
      <c r="D233" s="75"/>
      <c r="E233" s="75"/>
      <c r="F233" s="75"/>
      <c r="G233" s="75"/>
      <c r="H233" s="75"/>
      <c r="I233" s="75"/>
      <c r="J233" s="7" t="s">
        <v>7</v>
      </c>
      <c r="K233" s="3">
        <f t="shared" ref="K233:M233" si="72">K234+K235</f>
        <v>919.66</v>
      </c>
      <c r="L233" s="3">
        <f t="shared" si="72"/>
        <v>9638.15</v>
      </c>
      <c r="M233" s="3">
        <f t="shared" si="72"/>
        <v>0</v>
      </c>
    </row>
    <row r="234" spans="1:13" s="8" customFormat="1" ht="15.75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" t="s">
        <v>8</v>
      </c>
      <c r="K234" s="3">
        <v>0</v>
      </c>
      <c r="L234" s="3">
        <v>0</v>
      </c>
      <c r="M234" s="3">
        <v>0</v>
      </c>
    </row>
    <row r="235" spans="1:13" s="8" customFormat="1" ht="15.75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" t="s">
        <v>9</v>
      </c>
      <c r="K235" s="3">
        <f>K237+K239</f>
        <v>919.66</v>
      </c>
      <c r="L235" s="3">
        <f t="shared" ref="L235:M235" si="73">L237+L239</f>
        <v>9638.15</v>
      </c>
      <c r="M235" s="3">
        <f t="shared" si="73"/>
        <v>0</v>
      </c>
    </row>
    <row r="236" spans="1:13" s="1" customFormat="1" ht="22.5" customHeight="1" x14ac:dyDescent="0.25">
      <c r="A236" s="66" t="s">
        <v>175</v>
      </c>
      <c r="B236" s="68" t="s">
        <v>235</v>
      </c>
      <c r="C236" s="66" t="s">
        <v>246</v>
      </c>
      <c r="D236" s="55" t="s">
        <v>33</v>
      </c>
      <c r="E236" s="66" t="s">
        <v>13</v>
      </c>
      <c r="F236" s="70" t="s">
        <v>75</v>
      </c>
      <c r="G236" s="71">
        <v>2025</v>
      </c>
      <c r="H236" s="72">
        <f>I236+K236+L236+M236</f>
        <v>6805.95</v>
      </c>
      <c r="I236" s="73">
        <v>0</v>
      </c>
      <c r="J236" s="50" t="s">
        <v>7</v>
      </c>
      <c r="K236" s="49">
        <f>K237</f>
        <v>0</v>
      </c>
      <c r="L236" s="49">
        <f t="shared" ref="L236:M238" si="74">L237</f>
        <v>6805.95</v>
      </c>
      <c r="M236" s="49">
        <f t="shared" si="74"/>
        <v>0</v>
      </c>
    </row>
    <row r="237" spans="1:13" s="1" customFormat="1" ht="44.25" customHeight="1" x14ac:dyDescent="0.25">
      <c r="A237" s="67"/>
      <c r="B237" s="69"/>
      <c r="C237" s="67"/>
      <c r="D237" s="55" t="s">
        <v>85</v>
      </c>
      <c r="E237" s="67"/>
      <c r="F237" s="70"/>
      <c r="G237" s="71"/>
      <c r="H237" s="71"/>
      <c r="I237" s="73"/>
      <c r="J237" s="50" t="s">
        <v>9</v>
      </c>
      <c r="K237" s="49">
        <v>0</v>
      </c>
      <c r="L237" s="49">
        <v>6805.95</v>
      </c>
      <c r="M237" s="49">
        <v>0</v>
      </c>
    </row>
    <row r="238" spans="1:13" s="1" customFormat="1" ht="22.5" customHeight="1" x14ac:dyDescent="0.25">
      <c r="A238" s="71" t="s">
        <v>136</v>
      </c>
      <c r="B238" s="74" t="s">
        <v>236</v>
      </c>
      <c r="C238" s="71"/>
      <c r="D238" s="47" t="s">
        <v>33</v>
      </c>
      <c r="E238" s="71" t="s">
        <v>13</v>
      </c>
      <c r="F238" s="70" t="s">
        <v>75</v>
      </c>
      <c r="G238" s="71" t="s">
        <v>94</v>
      </c>
      <c r="H238" s="72">
        <f>I238+K238+L238+M238</f>
        <v>3751.8599999999997</v>
      </c>
      <c r="I238" s="73">
        <v>0</v>
      </c>
      <c r="J238" s="50" t="s">
        <v>7</v>
      </c>
      <c r="K238" s="49">
        <f>K239</f>
        <v>919.66</v>
      </c>
      <c r="L238" s="49">
        <f t="shared" si="74"/>
        <v>2832.2</v>
      </c>
      <c r="M238" s="49">
        <f t="shared" si="74"/>
        <v>0</v>
      </c>
    </row>
    <row r="239" spans="1:13" s="1" customFormat="1" ht="44.25" customHeight="1" x14ac:dyDescent="0.25">
      <c r="A239" s="71"/>
      <c r="B239" s="74"/>
      <c r="C239" s="71"/>
      <c r="D239" s="47" t="s">
        <v>85</v>
      </c>
      <c r="E239" s="71"/>
      <c r="F239" s="70"/>
      <c r="G239" s="71"/>
      <c r="H239" s="71"/>
      <c r="I239" s="73"/>
      <c r="J239" s="50" t="s">
        <v>9</v>
      </c>
      <c r="K239" s="49">
        <v>919.66</v>
      </c>
      <c r="L239" s="49">
        <v>2832.2</v>
      </c>
      <c r="M239" s="49">
        <v>0</v>
      </c>
    </row>
    <row r="240" spans="1:13" s="10" customFormat="1" ht="21" customHeight="1" x14ac:dyDescent="0.25">
      <c r="A240" s="29"/>
      <c r="B240" s="24"/>
      <c r="C240" s="29"/>
      <c r="D240" s="29"/>
      <c r="E240" s="29"/>
      <c r="F240" s="29"/>
      <c r="G240" s="29"/>
      <c r="H240" s="29"/>
      <c r="I240" s="30"/>
      <c r="J240" s="31"/>
      <c r="K240" s="32"/>
      <c r="L240" s="32"/>
      <c r="M240" s="32"/>
    </row>
    <row r="241" spans="2:12" s="1" customFormat="1" ht="20.25" customHeight="1" x14ac:dyDescent="0.25">
      <c r="B241" s="33" t="s">
        <v>104</v>
      </c>
      <c r="C241" s="33"/>
      <c r="D241" s="33"/>
      <c r="E241" s="33"/>
      <c r="F241" s="33"/>
      <c r="G241" s="33"/>
      <c r="H241" s="33"/>
      <c r="I241" s="34"/>
      <c r="J241" s="33"/>
      <c r="K241" s="33"/>
      <c r="L241" s="33"/>
    </row>
    <row r="242" spans="2:12" s="1" customFormat="1" ht="15.75" x14ac:dyDescent="0.25">
      <c r="B242" s="99" t="s">
        <v>140</v>
      </c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 s="25" customFormat="1" ht="15.75" x14ac:dyDescent="0.25">
      <c r="B243" s="26"/>
      <c r="C243" s="26"/>
      <c r="D243" s="26"/>
      <c r="E243" s="26"/>
      <c r="F243" s="27"/>
      <c r="G243" s="26"/>
      <c r="H243" s="26"/>
      <c r="I243" s="26"/>
      <c r="J243" s="26"/>
      <c r="K243" s="26"/>
      <c r="L243" s="26"/>
    </row>
    <row r="244" spans="2:12" s="25" customFormat="1" ht="15.75" x14ac:dyDescent="0.25">
      <c r="B244" s="26"/>
      <c r="C244" s="26"/>
      <c r="D244" s="26"/>
      <c r="E244" s="26"/>
      <c r="F244" s="27"/>
      <c r="G244" s="26"/>
      <c r="H244" s="26"/>
      <c r="I244" s="26"/>
      <c r="J244" s="26"/>
      <c r="K244" s="26"/>
      <c r="L244" s="26"/>
    </row>
    <row r="245" spans="2:12" s="25" customFormat="1" ht="15.75" x14ac:dyDescent="0.25">
      <c r="B245" s="26"/>
      <c r="C245" s="26"/>
      <c r="D245" s="26"/>
      <c r="E245" s="26"/>
      <c r="F245" s="27"/>
      <c r="G245" s="26"/>
      <c r="H245" s="26"/>
      <c r="I245" s="26"/>
      <c r="J245" s="26"/>
      <c r="K245" s="26"/>
      <c r="L245" s="26"/>
    </row>
    <row r="246" spans="2:12" s="25" customFormat="1" x14ac:dyDescent="0.25">
      <c r="F246" s="28"/>
      <c r="I246" s="21"/>
    </row>
    <row r="247" spans="2:12" s="25" customFormat="1" x14ac:dyDescent="0.25">
      <c r="F247" s="28"/>
      <c r="I247" s="21"/>
    </row>
    <row r="248" spans="2:12" s="25" customFormat="1" x14ac:dyDescent="0.25">
      <c r="F248" s="28"/>
      <c r="I248" s="21"/>
    </row>
  </sheetData>
  <autoFilter ref="A9:P241"/>
  <mergeCells count="683">
    <mergeCell ref="A238:A239"/>
    <mergeCell ref="B238:B239"/>
    <mergeCell ref="C238:C239"/>
    <mergeCell ref="E238:E239"/>
    <mergeCell ref="F238:F239"/>
    <mergeCell ref="G238:G239"/>
    <mergeCell ref="H238:H239"/>
    <mergeCell ref="I238:I239"/>
    <mergeCell ref="D206:D207"/>
    <mergeCell ref="A211:A212"/>
    <mergeCell ref="B211:B212"/>
    <mergeCell ref="C211:C212"/>
    <mergeCell ref="E211:E212"/>
    <mergeCell ref="A213:A214"/>
    <mergeCell ref="B213:B214"/>
    <mergeCell ref="C213:C214"/>
    <mergeCell ref="A215:A216"/>
    <mergeCell ref="B215:B216"/>
    <mergeCell ref="C215:C216"/>
    <mergeCell ref="E215:E216"/>
    <mergeCell ref="A208:I210"/>
    <mergeCell ref="E213:E214"/>
    <mergeCell ref="A229:A230"/>
    <mergeCell ref="A225:A226"/>
    <mergeCell ref="H195:H196"/>
    <mergeCell ref="G205:G207"/>
    <mergeCell ref="H205:H207"/>
    <mergeCell ref="F205:F207"/>
    <mergeCell ref="F201:F202"/>
    <mergeCell ref="G201:G202"/>
    <mergeCell ref="H201:H202"/>
    <mergeCell ref="I195:I196"/>
    <mergeCell ref="D197:D198"/>
    <mergeCell ref="F197:F198"/>
    <mergeCell ref="G197:G198"/>
    <mergeCell ref="H197:H198"/>
    <mergeCell ref="I197:I198"/>
    <mergeCell ref="I201:I202"/>
    <mergeCell ref="F203:F204"/>
    <mergeCell ref="G203:G204"/>
    <mergeCell ref="H203:H204"/>
    <mergeCell ref="I203:I204"/>
    <mergeCell ref="I205:I207"/>
    <mergeCell ref="H193:H194"/>
    <mergeCell ref="I193:I194"/>
    <mergeCell ref="F98:F100"/>
    <mergeCell ref="H136:H138"/>
    <mergeCell ref="F131:F132"/>
    <mergeCell ref="G131:G132"/>
    <mergeCell ref="H110:H112"/>
    <mergeCell ref="I110:I112"/>
    <mergeCell ref="I133:I135"/>
    <mergeCell ref="I187:I188"/>
    <mergeCell ref="I151:I152"/>
    <mergeCell ref="H142:H144"/>
    <mergeCell ref="G151:G152"/>
    <mergeCell ref="H151:H152"/>
    <mergeCell ref="I159:I160"/>
    <mergeCell ref="G129:G130"/>
    <mergeCell ref="G139:G141"/>
    <mergeCell ref="H139:H141"/>
    <mergeCell ref="G142:G144"/>
    <mergeCell ref="I142:I144"/>
    <mergeCell ref="H148:H150"/>
    <mergeCell ref="G159:G160"/>
    <mergeCell ref="G153:G155"/>
    <mergeCell ref="H153:H155"/>
    <mergeCell ref="H191:H192"/>
    <mergeCell ref="I191:I192"/>
    <mergeCell ref="A91:A94"/>
    <mergeCell ref="B91:B94"/>
    <mergeCell ref="C91:C94"/>
    <mergeCell ref="D91:D92"/>
    <mergeCell ref="E91:E94"/>
    <mergeCell ref="F91:F92"/>
    <mergeCell ref="G91:G92"/>
    <mergeCell ref="H91:H92"/>
    <mergeCell ref="I91:I92"/>
    <mergeCell ref="D93:D94"/>
    <mergeCell ref="F93:F94"/>
    <mergeCell ref="G93:G94"/>
    <mergeCell ref="H93:H94"/>
    <mergeCell ref="I93:I94"/>
    <mergeCell ref="H159:H160"/>
    <mergeCell ref="E151:E152"/>
    <mergeCell ref="F159:F160"/>
    <mergeCell ref="B107:B109"/>
    <mergeCell ref="A107:A109"/>
    <mergeCell ref="F121:F123"/>
    <mergeCell ref="F133:F135"/>
    <mergeCell ref="E191:E194"/>
    <mergeCell ref="A115:A117"/>
    <mergeCell ref="E121:E123"/>
    <mergeCell ref="C145:C147"/>
    <mergeCell ref="D140:D141"/>
    <mergeCell ref="E145:E147"/>
    <mergeCell ref="F145:F147"/>
    <mergeCell ref="D143:D144"/>
    <mergeCell ref="C124:C128"/>
    <mergeCell ref="F124:F125"/>
    <mergeCell ref="E124:E128"/>
    <mergeCell ref="B115:B117"/>
    <mergeCell ref="C115:C117"/>
    <mergeCell ref="D118:D119"/>
    <mergeCell ref="D116:D117"/>
    <mergeCell ref="E118:E120"/>
    <mergeCell ref="E129:E130"/>
    <mergeCell ref="A142:A144"/>
    <mergeCell ref="B142:B144"/>
    <mergeCell ref="B131:B132"/>
    <mergeCell ref="C131:C132"/>
    <mergeCell ref="E142:E144"/>
    <mergeCell ref="F142:F144"/>
    <mergeCell ref="E131:E132"/>
    <mergeCell ref="C129:C130"/>
    <mergeCell ref="A62:A65"/>
    <mergeCell ref="C72:C76"/>
    <mergeCell ref="D74:D76"/>
    <mergeCell ref="C62:C65"/>
    <mergeCell ref="A77:A81"/>
    <mergeCell ref="C104:C106"/>
    <mergeCell ref="D105:D106"/>
    <mergeCell ref="A129:A130"/>
    <mergeCell ref="A139:A141"/>
    <mergeCell ref="B139:B141"/>
    <mergeCell ref="C139:C141"/>
    <mergeCell ref="A72:A76"/>
    <mergeCell ref="D111:D112"/>
    <mergeCell ref="A121:A123"/>
    <mergeCell ref="B121:B123"/>
    <mergeCell ref="C121:C123"/>
    <mergeCell ref="D122:D123"/>
    <mergeCell ref="B98:B100"/>
    <mergeCell ref="A98:A100"/>
    <mergeCell ref="A104:A106"/>
    <mergeCell ref="B104:B106"/>
    <mergeCell ref="C98:C100"/>
    <mergeCell ref="A88:A90"/>
    <mergeCell ref="C107:C109"/>
    <mergeCell ref="A199:A200"/>
    <mergeCell ref="B199:B200"/>
    <mergeCell ref="C199:C200"/>
    <mergeCell ref="E199:E200"/>
    <mergeCell ref="F199:F200"/>
    <mergeCell ref="G199:G200"/>
    <mergeCell ref="H199:H200"/>
    <mergeCell ref="I199:I200"/>
    <mergeCell ref="B201:B202"/>
    <mergeCell ref="A153:A155"/>
    <mergeCell ref="F177:F178"/>
    <mergeCell ref="D176:D178"/>
    <mergeCell ref="A161:I163"/>
    <mergeCell ref="I169:I170"/>
    <mergeCell ref="A167:A170"/>
    <mergeCell ref="I164:I166"/>
    <mergeCell ref="H156:H158"/>
    <mergeCell ref="I156:I158"/>
    <mergeCell ref="A171:A174"/>
    <mergeCell ref="E159:E160"/>
    <mergeCell ref="C159:C160"/>
    <mergeCell ref="D157:D158"/>
    <mergeCell ref="D154:D155"/>
    <mergeCell ref="E164:E166"/>
    <mergeCell ref="A159:A160"/>
    <mergeCell ref="I167:I168"/>
    <mergeCell ref="C164:C166"/>
    <mergeCell ref="D165:D166"/>
    <mergeCell ref="A164:A166"/>
    <mergeCell ref="B164:B166"/>
    <mergeCell ref="B159:B160"/>
    <mergeCell ref="D169:D170"/>
    <mergeCell ref="G156:G158"/>
    <mergeCell ref="M126:M127"/>
    <mergeCell ref="B88:B90"/>
    <mergeCell ref="I98:I100"/>
    <mergeCell ref="G98:G100"/>
    <mergeCell ref="A183:A186"/>
    <mergeCell ref="B183:B186"/>
    <mergeCell ref="C183:C186"/>
    <mergeCell ref="D183:D184"/>
    <mergeCell ref="E183:E186"/>
    <mergeCell ref="A101:A103"/>
    <mergeCell ref="B101:B103"/>
    <mergeCell ref="C101:C103"/>
    <mergeCell ref="E101:E103"/>
    <mergeCell ref="I183:I184"/>
    <mergeCell ref="I185:I186"/>
    <mergeCell ref="I136:I138"/>
    <mergeCell ref="I129:I130"/>
    <mergeCell ref="I173:I174"/>
    <mergeCell ref="I131:I132"/>
    <mergeCell ref="F129:F130"/>
    <mergeCell ref="D99:D100"/>
    <mergeCell ref="B113:B114"/>
    <mergeCell ref="C113:C114"/>
    <mergeCell ref="E113:E114"/>
    <mergeCell ref="G121:G123"/>
    <mergeCell ref="F115:F117"/>
    <mergeCell ref="K126:K127"/>
    <mergeCell ref="L126:L127"/>
    <mergeCell ref="F113:F114"/>
    <mergeCell ref="A113:A114"/>
    <mergeCell ref="A110:A112"/>
    <mergeCell ref="B110:B112"/>
    <mergeCell ref="C110:C112"/>
    <mergeCell ref="E110:E112"/>
    <mergeCell ref="F110:F112"/>
    <mergeCell ref="B124:B128"/>
    <mergeCell ref="A124:A128"/>
    <mergeCell ref="G124:G128"/>
    <mergeCell ref="H124:H128"/>
    <mergeCell ref="I124:I128"/>
    <mergeCell ref="D126:D127"/>
    <mergeCell ref="F126:F128"/>
    <mergeCell ref="J126:J127"/>
    <mergeCell ref="I115:I117"/>
    <mergeCell ref="G110:G112"/>
    <mergeCell ref="A118:A120"/>
    <mergeCell ref="B118:B120"/>
    <mergeCell ref="C118:C120"/>
    <mergeCell ref="I139:I141"/>
    <mergeCell ref="D86:D87"/>
    <mergeCell ref="G85:G87"/>
    <mergeCell ref="H85:H87"/>
    <mergeCell ref="I85:I87"/>
    <mergeCell ref="A82:I84"/>
    <mergeCell ref="F85:F87"/>
    <mergeCell ref="E85:E87"/>
    <mergeCell ref="A136:A138"/>
    <mergeCell ref="B136:B138"/>
    <mergeCell ref="C136:C138"/>
    <mergeCell ref="E136:E138"/>
    <mergeCell ref="D137:D138"/>
    <mergeCell ref="F136:F138"/>
    <mergeCell ref="G136:G138"/>
    <mergeCell ref="A133:A135"/>
    <mergeCell ref="B133:B135"/>
    <mergeCell ref="G133:G135"/>
    <mergeCell ref="H133:H135"/>
    <mergeCell ref="H131:H132"/>
    <mergeCell ref="A131:A132"/>
    <mergeCell ref="H129:H130"/>
    <mergeCell ref="H121:H123"/>
    <mergeCell ref="I121:I123"/>
    <mergeCell ref="I118:I120"/>
    <mergeCell ref="D108:D109"/>
    <mergeCell ref="I101:I103"/>
    <mergeCell ref="E98:E100"/>
    <mergeCell ref="H101:H103"/>
    <mergeCell ref="D102:D103"/>
    <mergeCell ref="G101:G103"/>
    <mergeCell ref="G113:G114"/>
    <mergeCell ref="H113:H114"/>
    <mergeCell ref="I113:I114"/>
    <mergeCell ref="G118:G120"/>
    <mergeCell ref="H118:H120"/>
    <mergeCell ref="H107:H109"/>
    <mergeCell ref="H104:H106"/>
    <mergeCell ref="F101:F103"/>
    <mergeCell ref="E104:E106"/>
    <mergeCell ref="F104:F106"/>
    <mergeCell ref="G104:G106"/>
    <mergeCell ref="B85:B87"/>
    <mergeCell ref="I104:I106"/>
    <mergeCell ref="E107:E109"/>
    <mergeCell ref="F107:F109"/>
    <mergeCell ref="G77:G78"/>
    <mergeCell ref="H77:H78"/>
    <mergeCell ref="I77:I78"/>
    <mergeCell ref="G69:G71"/>
    <mergeCell ref="G115:G117"/>
    <mergeCell ref="H115:H117"/>
    <mergeCell ref="E77:E81"/>
    <mergeCell ref="F77:F78"/>
    <mergeCell ref="G107:G109"/>
    <mergeCell ref="I107:I109"/>
    <mergeCell ref="H98:H100"/>
    <mergeCell ref="C88:C90"/>
    <mergeCell ref="G88:G90"/>
    <mergeCell ref="I88:I90"/>
    <mergeCell ref="H88:H90"/>
    <mergeCell ref="D89:D90"/>
    <mergeCell ref="C69:C71"/>
    <mergeCell ref="E69:E71"/>
    <mergeCell ref="E115:E117"/>
    <mergeCell ref="C85:C87"/>
    <mergeCell ref="I39:I41"/>
    <mergeCell ref="I33:I35"/>
    <mergeCell ref="F72:F73"/>
    <mergeCell ref="G72:G73"/>
    <mergeCell ref="H72:H73"/>
    <mergeCell ref="H42:H44"/>
    <mergeCell ref="B77:B81"/>
    <mergeCell ref="C77:C81"/>
    <mergeCell ref="D77:D78"/>
    <mergeCell ref="D79:D81"/>
    <mergeCell ref="B69:B71"/>
    <mergeCell ref="B62:B65"/>
    <mergeCell ref="F74:F76"/>
    <mergeCell ref="G74:G76"/>
    <mergeCell ref="H74:H76"/>
    <mergeCell ref="A66:I68"/>
    <mergeCell ref="I51:I52"/>
    <mergeCell ref="F53:F55"/>
    <mergeCell ref="A69:A71"/>
    <mergeCell ref="G53:G55"/>
    <mergeCell ref="H53:H55"/>
    <mergeCell ref="I72:I73"/>
    <mergeCell ref="I74:I76"/>
    <mergeCell ref="E72:E76"/>
    <mergeCell ref="D33:D35"/>
    <mergeCell ref="F33:F35"/>
    <mergeCell ref="G33:G35"/>
    <mergeCell ref="F39:F41"/>
    <mergeCell ref="G39:G41"/>
    <mergeCell ref="H31:H32"/>
    <mergeCell ref="H33:H35"/>
    <mergeCell ref="H39:H41"/>
    <mergeCell ref="H28:H30"/>
    <mergeCell ref="F28:F30"/>
    <mergeCell ref="G28:G30"/>
    <mergeCell ref="D40:D41"/>
    <mergeCell ref="E39:E41"/>
    <mergeCell ref="F22:F24"/>
    <mergeCell ref="G22:G24"/>
    <mergeCell ref="H22:H24"/>
    <mergeCell ref="I22:I24"/>
    <mergeCell ref="H25:H27"/>
    <mergeCell ref="I25:I27"/>
    <mergeCell ref="F25:F27"/>
    <mergeCell ref="G25:G27"/>
    <mergeCell ref="F31:F32"/>
    <mergeCell ref="G31:G32"/>
    <mergeCell ref="I28:I30"/>
    <mergeCell ref="I31:I32"/>
    <mergeCell ref="A42:A44"/>
    <mergeCell ref="B45:B47"/>
    <mergeCell ref="I16:I18"/>
    <mergeCell ref="F16:F18"/>
    <mergeCell ref="I42:I44"/>
    <mergeCell ref="A36:I38"/>
    <mergeCell ref="G42:G44"/>
    <mergeCell ref="D43:D44"/>
    <mergeCell ref="B42:B44"/>
    <mergeCell ref="C42:C44"/>
    <mergeCell ref="I45:I47"/>
    <mergeCell ref="F45:F47"/>
    <mergeCell ref="G45:G47"/>
    <mergeCell ref="H16:H18"/>
    <mergeCell ref="B16:B18"/>
    <mergeCell ref="C19:C21"/>
    <mergeCell ref="A31:A35"/>
    <mergeCell ref="B31:B35"/>
    <mergeCell ref="C31:C35"/>
    <mergeCell ref="D31:D32"/>
    <mergeCell ref="E31:E35"/>
    <mergeCell ref="F19:F21"/>
    <mergeCell ref="G19:G21"/>
    <mergeCell ref="H19:H21"/>
    <mergeCell ref="A59:A61"/>
    <mergeCell ref="D59:D60"/>
    <mergeCell ref="C45:C47"/>
    <mergeCell ref="C48:C50"/>
    <mergeCell ref="D49:D50"/>
    <mergeCell ref="D46:D47"/>
    <mergeCell ref="A45:A47"/>
    <mergeCell ref="A51:A55"/>
    <mergeCell ref="A48:A50"/>
    <mergeCell ref="B48:B50"/>
    <mergeCell ref="B51:B55"/>
    <mergeCell ref="B59:B61"/>
    <mergeCell ref="D51:D52"/>
    <mergeCell ref="D53:D55"/>
    <mergeCell ref="C59:C61"/>
    <mergeCell ref="C51:C55"/>
    <mergeCell ref="D63:D65"/>
    <mergeCell ref="D70:D71"/>
    <mergeCell ref="I48:I50"/>
    <mergeCell ref="I59:I61"/>
    <mergeCell ref="G59:G61"/>
    <mergeCell ref="E51:E55"/>
    <mergeCell ref="F51:F52"/>
    <mergeCell ref="E48:E50"/>
    <mergeCell ref="H48:H50"/>
    <mergeCell ref="E62:E65"/>
    <mergeCell ref="G62:G65"/>
    <mergeCell ref="F48:F50"/>
    <mergeCell ref="G48:G50"/>
    <mergeCell ref="G51:G52"/>
    <mergeCell ref="H51:H52"/>
    <mergeCell ref="H59:H61"/>
    <mergeCell ref="F69:F71"/>
    <mergeCell ref="I53:I55"/>
    <mergeCell ref="E59:E61"/>
    <mergeCell ref="C39:C41"/>
    <mergeCell ref="F42:F44"/>
    <mergeCell ref="E45:E47"/>
    <mergeCell ref="E42:E44"/>
    <mergeCell ref="H45:H47"/>
    <mergeCell ref="B242:L242"/>
    <mergeCell ref="G217:G218"/>
    <mergeCell ref="H217:H218"/>
    <mergeCell ref="I217:I218"/>
    <mergeCell ref="A56:I58"/>
    <mergeCell ref="D72:D73"/>
    <mergeCell ref="F59:F61"/>
    <mergeCell ref="A39:A41"/>
    <mergeCell ref="B72:B76"/>
    <mergeCell ref="D124:D125"/>
    <mergeCell ref="B129:B130"/>
    <mergeCell ref="F148:F150"/>
    <mergeCell ref="E139:E141"/>
    <mergeCell ref="F139:F141"/>
    <mergeCell ref="C133:C135"/>
    <mergeCell ref="E133:E135"/>
    <mergeCell ref="D134:D135"/>
    <mergeCell ref="C142:C144"/>
    <mergeCell ref="F118:F120"/>
    <mergeCell ref="K1:M1"/>
    <mergeCell ref="K3:M3"/>
    <mergeCell ref="A4:L4"/>
    <mergeCell ref="A6:A8"/>
    <mergeCell ref="D6:D7"/>
    <mergeCell ref="E6:E8"/>
    <mergeCell ref="A16:A18"/>
    <mergeCell ref="A10:I12"/>
    <mergeCell ref="A19:A21"/>
    <mergeCell ref="B19:B21"/>
    <mergeCell ref="J7:J8"/>
    <mergeCell ref="G6:G8"/>
    <mergeCell ref="H6:H8"/>
    <mergeCell ref="I6:I8"/>
    <mergeCell ref="J6:M6"/>
    <mergeCell ref="L7:M7"/>
    <mergeCell ref="K7:K8"/>
    <mergeCell ref="E19:E21"/>
    <mergeCell ref="I19:I21"/>
    <mergeCell ref="A28:A30"/>
    <mergeCell ref="B28:B30"/>
    <mergeCell ref="A13:I15"/>
    <mergeCell ref="B6:B8"/>
    <mergeCell ref="G16:G18"/>
    <mergeCell ref="C6:C8"/>
    <mergeCell ref="F6:F8"/>
    <mergeCell ref="C16:C18"/>
    <mergeCell ref="D17:D18"/>
    <mergeCell ref="E16:E18"/>
    <mergeCell ref="D20:D21"/>
    <mergeCell ref="A22:A24"/>
    <mergeCell ref="B22:B24"/>
    <mergeCell ref="C22:C24"/>
    <mergeCell ref="E22:E24"/>
    <mergeCell ref="D23:D24"/>
    <mergeCell ref="A25:A27"/>
    <mergeCell ref="B25:B27"/>
    <mergeCell ref="C25:C27"/>
    <mergeCell ref="D26:D27"/>
    <mergeCell ref="E25:E27"/>
    <mergeCell ref="C28:C30"/>
    <mergeCell ref="D29:D30"/>
    <mergeCell ref="E28:E30"/>
    <mergeCell ref="N79:N80"/>
    <mergeCell ref="F79:F81"/>
    <mergeCell ref="G79:G81"/>
    <mergeCell ref="H79:H81"/>
    <mergeCell ref="I79:I81"/>
    <mergeCell ref="J62:J63"/>
    <mergeCell ref="K62:K63"/>
    <mergeCell ref="L62:L63"/>
    <mergeCell ref="M62:M63"/>
    <mergeCell ref="F62:F65"/>
    <mergeCell ref="H62:H65"/>
    <mergeCell ref="I62:I65"/>
    <mergeCell ref="H69:H71"/>
    <mergeCell ref="I69:I71"/>
    <mergeCell ref="A95:I97"/>
    <mergeCell ref="A85:A87"/>
    <mergeCell ref="E88:E90"/>
    <mergeCell ref="F88:F90"/>
    <mergeCell ref="B39:B41"/>
    <mergeCell ref="D181:D182"/>
    <mergeCell ref="H179:H180"/>
    <mergeCell ref="F179:F180"/>
    <mergeCell ref="I153:I155"/>
    <mergeCell ref="E167:E170"/>
    <mergeCell ref="F167:F168"/>
    <mergeCell ref="G167:G168"/>
    <mergeCell ref="H167:H168"/>
    <mergeCell ref="F169:F170"/>
    <mergeCell ref="I181:I182"/>
    <mergeCell ref="F175:F176"/>
    <mergeCell ref="G175:G176"/>
    <mergeCell ref="H175:H176"/>
    <mergeCell ref="I175:I176"/>
    <mergeCell ref="F164:F166"/>
    <mergeCell ref="G164:G166"/>
    <mergeCell ref="C156:C158"/>
    <mergeCell ref="E156:E158"/>
    <mergeCell ref="H164:H166"/>
    <mergeCell ref="I179:I180"/>
    <mergeCell ref="G177:G178"/>
    <mergeCell ref="F156:F158"/>
    <mergeCell ref="F153:F155"/>
    <mergeCell ref="G169:G170"/>
    <mergeCell ref="H177:H178"/>
    <mergeCell ref="I177:I178"/>
    <mergeCell ref="F171:F172"/>
    <mergeCell ref="G171:G172"/>
    <mergeCell ref="H171:H172"/>
    <mergeCell ref="F173:F174"/>
    <mergeCell ref="G173:G174"/>
    <mergeCell ref="D167:D168"/>
    <mergeCell ref="E179:E182"/>
    <mergeCell ref="E175:E178"/>
    <mergeCell ref="H169:H170"/>
    <mergeCell ref="I171:I172"/>
    <mergeCell ref="C201:C202"/>
    <mergeCell ref="E201:E202"/>
    <mergeCell ref="C175:C178"/>
    <mergeCell ref="A175:A178"/>
    <mergeCell ref="B175:B178"/>
    <mergeCell ref="H173:H174"/>
    <mergeCell ref="C167:C170"/>
    <mergeCell ref="H181:H182"/>
    <mergeCell ref="H187:H188"/>
    <mergeCell ref="H185:H186"/>
    <mergeCell ref="G183:G184"/>
    <mergeCell ref="H183:H184"/>
    <mergeCell ref="F181:F182"/>
    <mergeCell ref="G181:G182"/>
    <mergeCell ref="C191:C194"/>
    <mergeCell ref="D191:D192"/>
    <mergeCell ref="I189:I190"/>
    <mergeCell ref="A201:A202"/>
    <mergeCell ref="A195:A198"/>
    <mergeCell ref="G145:G147"/>
    <mergeCell ref="H145:H147"/>
    <mergeCell ref="I145:I147"/>
    <mergeCell ref="I148:I150"/>
    <mergeCell ref="D146:D147"/>
    <mergeCell ref="G148:G150"/>
    <mergeCell ref="A151:A152"/>
    <mergeCell ref="A145:A147"/>
    <mergeCell ref="B145:B147"/>
    <mergeCell ref="E148:E150"/>
    <mergeCell ref="A148:A150"/>
    <mergeCell ref="B148:B150"/>
    <mergeCell ref="C148:C150"/>
    <mergeCell ref="D149:D150"/>
    <mergeCell ref="B151:B152"/>
    <mergeCell ref="F151:F152"/>
    <mergeCell ref="C151:C152"/>
    <mergeCell ref="A156:A158"/>
    <mergeCell ref="B156:B158"/>
    <mergeCell ref="F211:F212"/>
    <mergeCell ref="G211:G212"/>
    <mergeCell ref="A179:A182"/>
    <mergeCell ref="B179:B182"/>
    <mergeCell ref="C179:C182"/>
    <mergeCell ref="D179:D180"/>
    <mergeCell ref="B167:B170"/>
    <mergeCell ref="F193:F194"/>
    <mergeCell ref="G193:G194"/>
    <mergeCell ref="A189:A190"/>
    <mergeCell ref="B189:B190"/>
    <mergeCell ref="G191:G192"/>
    <mergeCell ref="E195:E198"/>
    <mergeCell ref="F195:F196"/>
    <mergeCell ref="G195:G196"/>
    <mergeCell ref="F191:F192"/>
    <mergeCell ref="G179:G180"/>
    <mergeCell ref="F187:F188"/>
    <mergeCell ref="G187:G188"/>
    <mergeCell ref="F185:F186"/>
    <mergeCell ref="G185:G186"/>
    <mergeCell ref="F183:F184"/>
    <mergeCell ref="C153:C155"/>
    <mergeCell ref="E153:E155"/>
    <mergeCell ref="B153:B155"/>
    <mergeCell ref="A203:A207"/>
    <mergeCell ref="B203:B207"/>
    <mergeCell ref="C203:C207"/>
    <mergeCell ref="D203:D205"/>
    <mergeCell ref="E203:E207"/>
    <mergeCell ref="B171:B174"/>
    <mergeCell ref="C171:C174"/>
    <mergeCell ref="D171:D172"/>
    <mergeCell ref="C189:C190"/>
    <mergeCell ref="A187:A188"/>
    <mergeCell ref="B187:B188"/>
    <mergeCell ref="C187:C188"/>
    <mergeCell ref="A191:A194"/>
    <mergeCell ref="B191:B194"/>
    <mergeCell ref="D193:D194"/>
    <mergeCell ref="D195:D196"/>
    <mergeCell ref="E189:E190"/>
    <mergeCell ref="E171:E174"/>
    <mergeCell ref="D173:D174"/>
    <mergeCell ref="E187:E188"/>
    <mergeCell ref="D185:D186"/>
    <mergeCell ref="B195:B198"/>
    <mergeCell ref="C195:C198"/>
    <mergeCell ref="I211:I212"/>
    <mergeCell ref="F215:F216"/>
    <mergeCell ref="H211:H212"/>
    <mergeCell ref="F189:F190"/>
    <mergeCell ref="G189:G190"/>
    <mergeCell ref="H189:H190"/>
    <mergeCell ref="F229:F230"/>
    <mergeCell ref="G229:G230"/>
    <mergeCell ref="H229:H230"/>
    <mergeCell ref="I229:I230"/>
    <mergeCell ref="B229:B230"/>
    <mergeCell ref="C229:C230"/>
    <mergeCell ref="E229:E230"/>
    <mergeCell ref="C223:C224"/>
    <mergeCell ref="E223:E224"/>
    <mergeCell ref="F223:F224"/>
    <mergeCell ref="G223:G224"/>
    <mergeCell ref="H223:H224"/>
    <mergeCell ref="I223:I224"/>
    <mergeCell ref="B225:B226"/>
    <mergeCell ref="C225:C226"/>
    <mergeCell ref="E225:E226"/>
    <mergeCell ref="F225:F226"/>
    <mergeCell ref="G225:G226"/>
    <mergeCell ref="H225:H226"/>
    <mergeCell ref="I225:I226"/>
    <mergeCell ref="F227:F228"/>
    <mergeCell ref="G227:G228"/>
    <mergeCell ref="H227:H228"/>
    <mergeCell ref="I227:I228"/>
    <mergeCell ref="F217:F218"/>
    <mergeCell ref="F219:F220"/>
    <mergeCell ref="H221:H222"/>
    <mergeCell ref="I221:I222"/>
    <mergeCell ref="G219:G220"/>
    <mergeCell ref="I213:I214"/>
    <mergeCell ref="H213:H214"/>
    <mergeCell ref="G213:G214"/>
    <mergeCell ref="F213:F214"/>
    <mergeCell ref="H219:H220"/>
    <mergeCell ref="I219:I220"/>
    <mergeCell ref="F221:F222"/>
    <mergeCell ref="G221:G222"/>
    <mergeCell ref="I215:I216"/>
    <mergeCell ref="G215:G216"/>
    <mergeCell ref="H215:H216"/>
    <mergeCell ref="A227:A228"/>
    <mergeCell ref="B227:B228"/>
    <mergeCell ref="C227:C228"/>
    <mergeCell ref="E227:E228"/>
    <mergeCell ref="A217:A218"/>
    <mergeCell ref="B217:B218"/>
    <mergeCell ref="C217:C218"/>
    <mergeCell ref="E217:E218"/>
    <mergeCell ref="A219:A220"/>
    <mergeCell ref="B219:B220"/>
    <mergeCell ref="C219:C220"/>
    <mergeCell ref="E219:E220"/>
    <mergeCell ref="A221:A222"/>
    <mergeCell ref="B221:B222"/>
    <mergeCell ref="C221:C222"/>
    <mergeCell ref="A223:A224"/>
    <mergeCell ref="B223:B224"/>
    <mergeCell ref="E221:E222"/>
    <mergeCell ref="A236:A237"/>
    <mergeCell ref="B236:B237"/>
    <mergeCell ref="C236:C237"/>
    <mergeCell ref="E236:E237"/>
    <mergeCell ref="F236:F237"/>
    <mergeCell ref="G236:G237"/>
    <mergeCell ref="H236:H237"/>
    <mergeCell ref="I236:I237"/>
    <mergeCell ref="E231:E232"/>
    <mergeCell ref="C231:C232"/>
    <mergeCell ref="B231:B232"/>
    <mergeCell ref="A231:A232"/>
    <mergeCell ref="F231:F232"/>
    <mergeCell ref="G231:G232"/>
    <mergeCell ref="H231:H232"/>
    <mergeCell ref="I231:I232"/>
    <mergeCell ref="A233:I2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Header>&amp;C&amp;"Times New Roman,обычный"&amp;P</oddHeader>
  </headerFooter>
  <rowBreaks count="7" manualBreakCount="7">
    <brk id="35" max="12" man="1"/>
    <brk id="76" max="12" man="1"/>
    <brk id="117" max="12" man="1"/>
    <brk id="158" max="12" man="1"/>
    <brk id="188" max="12" man="1"/>
    <brk id="216" max="12" man="1"/>
    <brk id="2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2023-12-13T14:07:27Z</cp:lastPrinted>
  <dcterms:created xsi:type="dcterms:W3CDTF">2021-11-12T08:21:59Z</dcterms:created>
  <dcterms:modified xsi:type="dcterms:W3CDTF">2024-01-11T13:50:13Z</dcterms:modified>
</cp:coreProperties>
</file>