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10" yWindow="390" windowWidth="14055" windowHeight="11295"/>
  </bookViews>
  <sheets>
    <sheet name="2024-2026" sheetId="1" r:id="rId1"/>
  </sheets>
  <definedNames>
    <definedName name="_xlnm._FilterDatabase" localSheetId="0" hidden="1">'2024-2026'!$A$10:$P$281</definedName>
    <definedName name="_xlnm.Print_Titles" localSheetId="0">'2024-2026'!$10:$10</definedName>
    <definedName name="_xlnm.Print_Area" localSheetId="0">'2024-2026'!$A$1:$M$282</definedName>
  </definedNames>
  <calcPr calcId="145621"/>
</workbook>
</file>

<file path=xl/calcChain.xml><?xml version="1.0" encoding="utf-8"?>
<calcChain xmlns="http://schemas.openxmlformats.org/spreadsheetml/2006/main">
  <c r="L190" i="1" l="1"/>
  <c r="N13" i="1"/>
  <c r="K16" i="1"/>
  <c r="K198" i="1"/>
  <c r="K261" i="1"/>
  <c r="K245" i="1"/>
  <c r="M198" i="1"/>
  <c r="K223" i="1"/>
  <c r="L221" i="1"/>
  <c r="L106" i="1"/>
  <c r="M106" i="1"/>
  <c r="L43" i="1"/>
  <c r="M43" i="1"/>
  <c r="K59" i="1"/>
  <c r="L55" i="1"/>
  <c r="M55" i="1"/>
  <c r="K55" i="1"/>
  <c r="M39" i="1"/>
  <c r="L39" i="1"/>
  <c r="K39" i="1"/>
  <c r="H55" i="1" l="1"/>
  <c r="H39" i="1"/>
  <c r="L245" i="1" l="1"/>
  <c r="M245" i="1"/>
  <c r="K258" i="1"/>
  <c r="M258" i="1"/>
  <c r="L258" i="1"/>
  <c r="K265" i="1"/>
  <c r="L262" i="1"/>
  <c r="M262" i="1"/>
  <c r="K262" i="1"/>
  <c r="K249" i="1"/>
  <c r="K242" i="1"/>
  <c r="H262" i="1" l="1"/>
  <c r="H258" i="1"/>
  <c r="M191" i="1"/>
  <c r="L191" i="1"/>
  <c r="K191" i="1"/>
  <c r="H191" i="1" s="1"/>
  <c r="L233" i="1" l="1"/>
  <c r="K219" i="1"/>
  <c r="L44" i="1"/>
  <c r="M44" i="1"/>
  <c r="K44" i="1"/>
  <c r="M22" i="1"/>
  <c r="L22" i="1"/>
  <c r="L16" i="1" s="1"/>
  <c r="H44" i="1" l="1"/>
  <c r="M33" i="1"/>
  <c r="M16" i="1" s="1"/>
  <c r="K30" i="1" l="1"/>
  <c r="L26" i="1"/>
  <c r="M26" i="1"/>
  <c r="K26" i="1"/>
  <c r="H26" i="1" l="1"/>
  <c r="K57" i="1"/>
  <c r="K274" i="1"/>
  <c r="K157" i="1"/>
  <c r="K199" i="1"/>
  <c r="L157" i="1"/>
  <c r="M157" i="1"/>
  <c r="K51" i="1" l="1"/>
  <c r="K43" i="1" s="1"/>
  <c r="L274" i="1" l="1"/>
  <c r="K171" i="1" l="1"/>
  <c r="I143" i="1" l="1"/>
  <c r="M132" i="1"/>
  <c r="L132" i="1"/>
  <c r="K132" i="1"/>
  <c r="I127" i="1"/>
  <c r="I125" i="1"/>
  <c r="I116" i="1"/>
  <c r="K112" i="1"/>
  <c r="K110" i="1" s="1"/>
  <c r="I110" i="1"/>
  <c r="K109" i="1"/>
  <c r="I107" i="1"/>
  <c r="L105" i="1"/>
  <c r="M105" i="1"/>
  <c r="K105" i="1"/>
  <c r="M149" i="1"/>
  <c r="L149" i="1"/>
  <c r="K149" i="1"/>
  <c r="M143" i="1"/>
  <c r="L143" i="1"/>
  <c r="K143" i="1"/>
  <c r="M127" i="1"/>
  <c r="L127" i="1"/>
  <c r="K127" i="1"/>
  <c r="M125" i="1"/>
  <c r="L125" i="1"/>
  <c r="K125" i="1"/>
  <c r="M116" i="1"/>
  <c r="L116" i="1"/>
  <c r="K116" i="1"/>
  <c r="M110" i="1"/>
  <c r="L110" i="1"/>
  <c r="M107" i="1"/>
  <c r="L107" i="1"/>
  <c r="K106" i="1" l="1"/>
  <c r="H132" i="1"/>
  <c r="H110" i="1"/>
  <c r="K107" i="1"/>
  <c r="H107" i="1" s="1"/>
  <c r="H149" i="1"/>
  <c r="H143" i="1"/>
  <c r="H125" i="1"/>
  <c r="H127" i="1"/>
  <c r="H116" i="1"/>
  <c r="I46" i="1" l="1"/>
  <c r="I23" i="1"/>
  <c r="M274" i="1" l="1"/>
  <c r="M279" i="1" l="1"/>
  <c r="L279" i="1"/>
  <c r="K279" i="1"/>
  <c r="H279" i="1" l="1"/>
  <c r="I57" i="1"/>
  <c r="M93" i="1" l="1"/>
  <c r="L93" i="1"/>
  <c r="M102" i="1"/>
  <c r="L102" i="1"/>
  <c r="K102" i="1"/>
  <c r="M100" i="1"/>
  <c r="L100" i="1"/>
  <c r="K100" i="1"/>
  <c r="H100" i="1" l="1"/>
  <c r="H102" i="1"/>
  <c r="L198" i="1" l="1"/>
  <c r="I240" i="1" l="1"/>
  <c r="L238" i="1"/>
  <c r="M238" i="1"/>
  <c r="K238" i="1"/>
  <c r="I220" i="1"/>
  <c r="I216" i="1"/>
  <c r="H238" i="1" l="1"/>
  <c r="M67" i="1"/>
  <c r="M272" i="1"/>
  <c r="M277" i="1"/>
  <c r="L277" i="1"/>
  <c r="K277" i="1"/>
  <c r="M275" i="1"/>
  <c r="L275" i="1"/>
  <c r="K275" i="1"/>
  <c r="L272" i="1"/>
  <c r="K272" i="1"/>
  <c r="H277" i="1" l="1"/>
  <c r="H275" i="1"/>
  <c r="L197" i="1"/>
  <c r="M197" i="1"/>
  <c r="K197" i="1"/>
  <c r="L240" i="1"/>
  <c r="M240" i="1"/>
  <c r="K240" i="1"/>
  <c r="H240" i="1" l="1"/>
  <c r="M236" i="1"/>
  <c r="L236" i="1"/>
  <c r="K236" i="1"/>
  <c r="M234" i="1"/>
  <c r="L234" i="1"/>
  <c r="K234" i="1"/>
  <c r="M232" i="1"/>
  <c r="L232" i="1"/>
  <c r="K232" i="1"/>
  <c r="M230" i="1"/>
  <c r="L230" i="1"/>
  <c r="K230" i="1"/>
  <c r="M228" i="1"/>
  <c r="L228" i="1"/>
  <c r="K228" i="1"/>
  <c r="M226" i="1"/>
  <c r="L226" i="1"/>
  <c r="K226" i="1"/>
  <c r="K214" i="1"/>
  <c r="L214" i="1"/>
  <c r="M165" i="1"/>
  <c r="L165" i="1"/>
  <c r="K165" i="1"/>
  <c r="H236" i="1" l="1"/>
  <c r="H230" i="1"/>
  <c r="H234" i="1"/>
  <c r="H232" i="1"/>
  <c r="H228" i="1"/>
  <c r="H226" i="1"/>
  <c r="H165" i="1"/>
  <c r="M135" i="1" l="1"/>
  <c r="L135" i="1"/>
  <c r="K135" i="1"/>
  <c r="M122" i="1"/>
  <c r="L122" i="1"/>
  <c r="K122" i="1"/>
  <c r="H135" i="1" l="1"/>
  <c r="H122" i="1"/>
  <c r="L92" i="1"/>
  <c r="M92" i="1"/>
  <c r="K93" i="1"/>
  <c r="K92" i="1"/>
  <c r="L94" i="1"/>
  <c r="M94" i="1"/>
  <c r="K94" i="1"/>
  <c r="L77" i="1"/>
  <c r="M77" i="1"/>
  <c r="K77" i="1"/>
  <c r="M78" i="1"/>
  <c r="L78" i="1"/>
  <c r="K78" i="1"/>
  <c r="H94" i="1" l="1"/>
  <c r="H78" i="1"/>
  <c r="L42" i="1" l="1"/>
  <c r="M42" i="1"/>
  <c r="K42" i="1"/>
  <c r="I52" i="1" l="1"/>
  <c r="I49" i="1"/>
  <c r="M46" i="1"/>
  <c r="L46" i="1"/>
  <c r="K46" i="1"/>
  <c r="M13" i="1"/>
  <c r="M15" i="1"/>
  <c r="M14" i="1" s="1"/>
  <c r="L15" i="1"/>
  <c r="K15" i="1"/>
  <c r="K14" i="1" s="1"/>
  <c r="I17" i="1"/>
  <c r="L212" i="1" l="1"/>
  <c r="M212" i="1"/>
  <c r="K212" i="1"/>
  <c r="M210" i="1"/>
  <c r="L210" i="1"/>
  <c r="K210" i="1"/>
  <c r="M171" i="1"/>
  <c r="L171" i="1"/>
  <c r="L168" i="1"/>
  <c r="M168" i="1"/>
  <c r="K168" i="1"/>
  <c r="L155" i="1"/>
  <c r="M155" i="1"/>
  <c r="K155" i="1"/>
  <c r="H171" i="1" l="1"/>
  <c r="H212" i="1"/>
  <c r="H168" i="1"/>
  <c r="H210" i="1"/>
  <c r="L57" i="1" l="1"/>
  <c r="M57" i="1"/>
  <c r="H57" i="1" l="1"/>
  <c r="M270" i="1" l="1"/>
  <c r="L270" i="1"/>
  <c r="K270" i="1"/>
  <c r="M246" i="1"/>
  <c r="L246" i="1"/>
  <c r="K246" i="1"/>
  <c r="M268" i="1"/>
  <c r="L268" i="1"/>
  <c r="K268" i="1"/>
  <c r="M266" i="1"/>
  <c r="L266" i="1"/>
  <c r="K266" i="1"/>
  <c r="M264" i="1"/>
  <c r="L264" i="1"/>
  <c r="K264" i="1"/>
  <c r="M260" i="1"/>
  <c r="L260" i="1"/>
  <c r="K260" i="1"/>
  <c r="M256" i="1"/>
  <c r="L256" i="1"/>
  <c r="K256" i="1"/>
  <c r="M254" i="1"/>
  <c r="L254" i="1"/>
  <c r="K254" i="1"/>
  <c r="M252" i="1"/>
  <c r="L252" i="1"/>
  <c r="K252" i="1"/>
  <c r="M250" i="1"/>
  <c r="L250" i="1"/>
  <c r="K250" i="1"/>
  <c r="M194" i="1"/>
  <c r="L194" i="1"/>
  <c r="K194" i="1"/>
  <c r="M188" i="1"/>
  <c r="L188" i="1"/>
  <c r="K188" i="1"/>
  <c r="H266" i="1" l="1"/>
  <c r="H250" i="1"/>
  <c r="H254" i="1"/>
  <c r="H246" i="1"/>
  <c r="H252" i="1"/>
  <c r="H256" i="1"/>
  <c r="H264" i="1"/>
  <c r="H268" i="1"/>
  <c r="H270" i="1"/>
  <c r="H260" i="1"/>
  <c r="H194" i="1"/>
  <c r="H188" i="1"/>
  <c r="M62" i="1" l="1"/>
  <c r="M248" i="1"/>
  <c r="L248" i="1"/>
  <c r="K248" i="1"/>
  <c r="H248" i="1" l="1"/>
  <c r="M199" i="1" l="1"/>
  <c r="L199" i="1"/>
  <c r="H199" i="1" l="1"/>
  <c r="M52" i="1"/>
  <c r="M49" i="1" l="1"/>
  <c r="M224" i="1" l="1"/>
  <c r="L224" i="1"/>
  <c r="K224" i="1"/>
  <c r="M222" i="1"/>
  <c r="L222" i="1"/>
  <c r="K222" i="1"/>
  <c r="M220" i="1"/>
  <c r="L220" i="1"/>
  <c r="K220" i="1"/>
  <c r="M218" i="1"/>
  <c r="L218" i="1"/>
  <c r="K218" i="1"/>
  <c r="M208" i="1"/>
  <c r="L208" i="1"/>
  <c r="K208" i="1"/>
  <c r="M206" i="1"/>
  <c r="L206" i="1"/>
  <c r="K206" i="1"/>
  <c r="K152" i="1"/>
  <c r="M140" i="1"/>
  <c r="L140" i="1"/>
  <c r="K140" i="1"/>
  <c r="M177" i="1"/>
  <c r="L177" i="1"/>
  <c r="K177" i="1"/>
  <c r="M174" i="1"/>
  <c r="L174" i="1"/>
  <c r="K174" i="1"/>
  <c r="M163" i="1"/>
  <c r="L163" i="1"/>
  <c r="K163" i="1"/>
  <c r="H163" i="1" s="1"/>
  <c r="H155" i="1" l="1"/>
  <c r="M196" i="1"/>
  <c r="L196" i="1"/>
  <c r="H222" i="1"/>
  <c r="K196" i="1"/>
  <c r="H224" i="1"/>
  <c r="H220" i="1"/>
  <c r="H218" i="1"/>
  <c r="H206" i="1"/>
  <c r="H208" i="1"/>
  <c r="H140" i="1"/>
  <c r="H177" i="1"/>
  <c r="H174" i="1"/>
  <c r="M146" i="1"/>
  <c r="L146" i="1"/>
  <c r="K146" i="1"/>
  <c r="M86" i="1"/>
  <c r="L86" i="1"/>
  <c r="K86" i="1"/>
  <c r="I71" i="1"/>
  <c r="L62" i="1"/>
  <c r="K62" i="1"/>
  <c r="M60" i="1"/>
  <c r="L60" i="1"/>
  <c r="K60" i="1"/>
  <c r="K52" i="1"/>
  <c r="M36" i="1"/>
  <c r="L36" i="1"/>
  <c r="K36" i="1"/>
  <c r="M34" i="1"/>
  <c r="L34" i="1"/>
  <c r="K34" i="1"/>
  <c r="H62" i="1" l="1"/>
  <c r="H60" i="1"/>
  <c r="H146" i="1"/>
  <c r="H86" i="1"/>
  <c r="H36" i="1"/>
  <c r="H34" i="1"/>
  <c r="L23" i="1" l="1"/>
  <c r="M23" i="1"/>
  <c r="I20" i="1"/>
  <c r="L52" i="1" l="1"/>
  <c r="H52" i="1" s="1"/>
  <c r="L202" i="1" l="1"/>
  <c r="M202" i="1"/>
  <c r="K202" i="1"/>
  <c r="M214" i="1"/>
  <c r="H202" i="1" l="1"/>
  <c r="H214" i="1"/>
  <c r="M81" i="1" l="1"/>
  <c r="L81" i="1"/>
  <c r="K81" i="1"/>
  <c r="H81" i="1" l="1"/>
  <c r="K23" i="1"/>
  <c r="H23" i="1" s="1"/>
  <c r="K88" i="1" l="1"/>
  <c r="M88" i="1"/>
  <c r="L88" i="1"/>
  <c r="H88" i="1" l="1"/>
  <c r="K104" i="1"/>
  <c r="K20" i="1" l="1"/>
  <c r="M216" i="1" l="1"/>
  <c r="L216" i="1" l="1"/>
  <c r="K216" i="1"/>
  <c r="H216" i="1" l="1"/>
  <c r="K180" i="1"/>
  <c r="L180" i="1"/>
  <c r="M180" i="1"/>
  <c r="M185" i="1"/>
  <c r="L185" i="1"/>
  <c r="K185" i="1"/>
  <c r="M138" i="1"/>
  <c r="L138" i="1"/>
  <c r="K138" i="1"/>
  <c r="L113" i="1"/>
  <c r="M113" i="1"/>
  <c r="H185" i="1" l="1"/>
  <c r="H138" i="1"/>
  <c r="H180" i="1"/>
  <c r="L66" i="1" l="1"/>
  <c r="M66" i="1"/>
  <c r="L67" i="1"/>
  <c r="L13" i="1" s="1"/>
  <c r="K66" i="1"/>
  <c r="K67" i="1"/>
  <c r="K13" i="1" s="1"/>
  <c r="H46" i="1" l="1"/>
  <c r="L31" i="1"/>
  <c r="M31" i="1"/>
  <c r="K31" i="1"/>
  <c r="M204" i="1"/>
  <c r="M183" i="1"/>
  <c r="M161" i="1"/>
  <c r="M129" i="1"/>
  <c r="M152" i="1"/>
  <c r="M119" i="1"/>
  <c r="M97" i="1"/>
  <c r="M83" i="1"/>
  <c r="M75" i="1"/>
  <c r="M71" i="1"/>
  <c r="M68" i="1"/>
  <c r="M28" i="1"/>
  <c r="M17" i="1"/>
  <c r="M20" i="1"/>
  <c r="H31" i="1" l="1"/>
  <c r="M104" i="1"/>
  <c r="M65" i="1"/>
  <c r="M243" i="1"/>
  <c r="M91" i="1"/>
  <c r="M41" i="1"/>
  <c r="M12" i="1" l="1"/>
  <c r="M11" i="1" s="1"/>
  <c r="K49" i="1" l="1"/>
  <c r="L49" i="1"/>
  <c r="H49" i="1" l="1"/>
  <c r="K75" i="1"/>
  <c r="L75" i="1"/>
  <c r="K12" i="1"/>
  <c r="K11" i="1" s="1"/>
  <c r="L12" i="1"/>
  <c r="L11" i="1" s="1"/>
  <c r="K204" i="1"/>
  <c r="L204" i="1"/>
  <c r="K183" i="1"/>
  <c r="L183" i="1"/>
  <c r="K161" i="1"/>
  <c r="L161" i="1"/>
  <c r="K129" i="1"/>
  <c r="L129" i="1"/>
  <c r="L152" i="1"/>
  <c r="H152" i="1" s="1"/>
  <c r="K119" i="1"/>
  <c r="L119" i="1"/>
  <c r="K113" i="1"/>
  <c r="H113" i="1" s="1"/>
  <c r="K97" i="1"/>
  <c r="L97" i="1"/>
  <c r="K83" i="1"/>
  <c r="L83" i="1"/>
  <c r="K71" i="1"/>
  <c r="L71" i="1"/>
  <c r="K68" i="1"/>
  <c r="L68" i="1"/>
  <c r="H204" i="1" l="1"/>
  <c r="H129" i="1"/>
  <c r="H71" i="1"/>
  <c r="H68" i="1"/>
  <c r="H83" i="1"/>
  <c r="H183" i="1"/>
  <c r="H161" i="1"/>
  <c r="H97" i="1"/>
  <c r="H119" i="1"/>
  <c r="K243" i="1"/>
  <c r="L243" i="1"/>
  <c r="L65" i="1"/>
  <c r="L104" i="1"/>
  <c r="K91" i="1"/>
  <c r="K65" i="1"/>
  <c r="L41" i="1"/>
  <c r="L91" i="1"/>
  <c r="K41" i="1"/>
  <c r="K28" i="1" l="1"/>
  <c r="L28" i="1"/>
  <c r="K17" i="1"/>
  <c r="L17" i="1"/>
  <c r="L20" i="1"/>
  <c r="H20" i="1" s="1"/>
  <c r="H28" i="1" l="1"/>
  <c r="H17" i="1"/>
  <c r="L14" i="1"/>
</calcChain>
</file>

<file path=xl/sharedStrings.xml><?xml version="1.0" encoding="utf-8"?>
<sst xmlns="http://schemas.openxmlformats.org/spreadsheetml/2006/main" count="917" uniqueCount="300">
  <si>
    <t>Наименование объекта (мероприятия)</t>
  </si>
  <si>
    <t>Постановление администрации об осуществлении капитальных вложений</t>
  </si>
  <si>
    <t>Вид работ</t>
  </si>
  <si>
    <t>План финансирования, тыс. руб.</t>
  </si>
  <si>
    <t>Плановый период</t>
  </si>
  <si>
    <t>муниципальный заказчик (получатель субсидии)</t>
  </si>
  <si>
    <t>Всего по объектам, в т.ч. по направлениям:</t>
  </si>
  <si>
    <t>Всего</t>
  </si>
  <si>
    <t>ОБ</t>
  </si>
  <si>
    <t>ГБ</t>
  </si>
  <si>
    <t>1.</t>
  </si>
  <si>
    <t>Бюджетные инвестиции</t>
  </si>
  <si>
    <t>Строительство</t>
  </si>
  <si>
    <t>Субсидия</t>
  </si>
  <si>
    <t>6.*</t>
  </si>
  <si>
    <t>2022-2024</t>
  </si>
  <si>
    <t>25.</t>
  </si>
  <si>
    <t>Реконструкция</t>
  </si>
  <si>
    <t>МКУ «ГДСР»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</si>
  <si>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</si>
  <si>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>2021-2025</t>
  </si>
  <si>
    <t>№ 443 от 04.06.2021</t>
  </si>
  <si>
    <t>2021-2024</t>
  </si>
  <si>
    <t>Разработка проектной документации</t>
  </si>
  <si>
    <t>МП «Калининград-теплосеть»</t>
  </si>
  <si>
    <t>57.</t>
  </si>
  <si>
    <t>58.</t>
  </si>
  <si>
    <t>№ п/п</t>
  </si>
  <si>
    <t>Главный распорядитель бюджетных средств</t>
  </si>
  <si>
    <t xml:space="preserve">Форма финансового обеспечения </t>
  </si>
  <si>
    <t>Годы реализации</t>
  </si>
  <si>
    <t>КГХиС</t>
  </si>
  <si>
    <t>КпСП</t>
  </si>
  <si>
    <t>КРДТИ</t>
  </si>
  <si>
    <t>№ 1134 от 11.12.2020
 (в редакции от 16.07.2021 № 574)</t>
  </si>
  <si>
    <t>№ 1996 от 30.11.2015
 (в редакции от 07.02.2019 № 59)</t>
  </si>
  <si>
    <t>Общий объем финансирования, тыс. руб.</t>
  </si>
  <si>
    <t>Источни-ки финанси-рования</t>
  </si>
  <si>
    <t>2024 г.</t>
  </si>
  <si>
    <t>2.*</t>
  </si>
  <si>
    <t>3.*</t>
  </si>
  <si>
    <t>4.*</t>
  </si>
  <si>
    <t>5.*</t>
  </si>
  <si>
    <t>8.</t>
  </si>
  <si>
    <t>9.</t>
  </si>
  <si>
    <t>10.</t>
  </si>
  <si>
    <t>Строительство дошкольного учреждения по проезду Тихорецкому в г. Калининграде</t>
  </si>
  <si>
    <t>2023-2024</t>
  </si>
  <si>
    <t>Строительство дошкольного учреждения по ул. Флагманской в г. Калининграде</t>
  </si>
  <si>
    <t xml:space="preserve">Строительство дошкольного учреждения по ул. Благовещенской в г. Калининграде </t>
  </si>
  <si>
    <t>Строительство дошкольного учреждения по ул. Владимирской в г. Калининграде</t>
  </si>
  <si>
    <t>Строительство дошкольного учреждения по ул. Баженова в г. Калининграде</t>
  </si>
  <si>
    <t>Строительство  общеобразовательной школы в Юго-Восточном жилом районе г. Калининграда (концессия)</t>
  </si>
  <si>
    <t>Строительство нового корпуса общеобразовательной школы № 11 по ул. Мира в г. Калининграде</t>
  </si>
  <si>
    <t>Строительство нового корпуса общеобразовательной школы № 46 по 
ул. Летней в г. Калининграде</t>
  </si>
  <si>
    <t>Строительство газовой котельной на цели отопления и горячего водоснабжения объектов МАУ ЦОПМИ «Огонек» по ул. Балтийская, 29 в г. Светлогорске</t>
  </si>
  <si>
    <t>Строительство нового корпуса детского оздоровительного лагеря на территории загородного центра им. Гайдара в г. Светлогорске</t>
  </si>
  <si>
    <t>Реконструкция объекта «Аквариум» (литер Г) под «Террариум» по адресу пр. Мира, 26</t>
  </si>
  <si>
    <t>Реконструкция Советского проспекта от
ул. Марш. Борзова до ул. Габайдулина в 
г. Калининграде</t>
  </si>
  <si>
    <t>Строительство ул. Горчакова (от ул. Ген. Челнокова до ул. Согласия) в г. Калининграде</t>
  </si>
  <si>
    <t>Строительство ул. Героя России Мариенко в г. Калининграде</t>
  </si>
  <si>
    <t>Строительство ул. Велосипедная дорога в г. Калининграде</t>
  </si>
  <si>
    <t>Строительство ул. Благовещенской в г. Калининграде</t>
  </si>
  <si>
    <t xml:space="preserve">«Строительство улицы Понартской с транспортными развязками в 
г. Калининграде (от ул. Аллея Смелых до 
ул. У. Громовой)» (Этап III) </t>
  </si>
  <si>
    <t>Строительство эстакады с устройством инженерных сетей по ул. Суворова в
г. Калининграде</t>
  </si>
  <si>
    <t>Реконструкция участка проспекта Победы от улицы Кутузова до улицы Радищева в 
г. Калининграде</t>
  </si>
  <si>
    <t>Строительство участка дороги от 
ул. Д. Донского до наб. Правая в 
г. Калининграде</t>
  </si>
  <si>
    <t>Строительство газовой котельной по ул. Берестяная в г. Калининграде</t>
  </si>
  <si>
    <t>2020-2024</t>
  </si>
  <si>
    <t>№ 1006 от 06.11.2020
 (в редакции от 17.01.2022 № 21)</t>
  </si>
  <si>
    <t>Строительство Центра прогресса бокса по ул. Железнодорожной в г. Калининграде</t>
  </si>
  <si>
    <t>МАУ СШ № 12 ПО БОКСУ</t>
  </si>
  <si>
    <t xml:space="preserve">Разработка проектной и рабочей документации </t>
  </si>
  <si>
    <t>№ 389 от 31.05.2022</t>
  </si>
  <si>
    <t>Строительство ул. Юбилейная в г. Калининграде</t>
  </si>
  <si>
    <t>№ 403 от 02.06.2022</t>
  </si>
  <si>
    <t>№ 579 от 15.07.2022</t>
  </si>
  <si>
    <t>№ 681 от 09.08.2022</t>
  </si>
  <si>
    <t>№ 1133 от 10.12.2019
 (в редакции от 25.10.2022 № 1000)</t>
  </si>
  <si>
    <t>МБУ "УКС"</t>
  </si>
  <si>
    <t>2025 г.</t>
  </si>
  <si>
    <t>2022-2025</t>
  </si>
  <si>
    <t>МБУ «УКС»</t>
  </si>
  <si>
    <t>14.*</t>
  </si>
  <si>
    <t>Строительство улицы Генерала Лучинского в 
г. Калининграде. 2 этап строительства (от 
ул. Героя России Мариенко до ул. Закатной)</t>
  </si>
  <si>
    <t>№ 940 от 17.10.2022</t>
  </si>
  <si>
    <t>Строительство ул. Ген.Толстикова в 
г. Калининграде</t>
  </si>
  <si>
    <t>Техническое перевооружение с переводом на природный газ котельной по 
ул. А. Невского, 188 в г. Калининграде</t>
  </si>
  <si>
    <t>№ 911 от 07.10.2022</t>
  </si>
  <si>
    <t>Строительство тепловой сети с целью переключения потребителей котельной по адресу ул. Летняя, 50а в г. Калининграде на централизованное теплоснабжение</t>
  </si>
  <si>
    <t>№ 1004 от 27.10.2022</t>
  </si>
  <si>
    <t>2024-2025</t>
  </si>
  <si>
    <t>34.</t>
  </si>
  <si>
    <t>Реконструкция ул. Литовский вал в 
г. Калининграде</t>
  </si>
  <si>
    <t>53.</t>
  </si>
  <si>
    <t>54.</t>
  </si>
  <si>
    <t>55.</t>
  </si>
  <si>
    <t>56.</t>
  </si>
  <si>
    <t>59.</t>
  </si>
  <si>
    <t>60.</t>
  </si>
  <si>
    <t>*Реализация объектов возможна при условии выделения средств вышестоящих бюджетов бюджетной системы Российской Федерации.</t>
  </si>
  <si>
    <t>№ 597 от 23.07.2021 
(в редакции от 23.08.2021 № 684, от 17.11.2022 № 1072)</t>
  </si>
  <si>
    <t>№ 609 от 23.07.2021
(в редакции от 23.08.2021 № 684, от 17.11.2022 № 1072)</t>
  </si>
  <si>
    <t>№ 608 от 23.07.2021
(в редакции от 23.08.2021 № 684, от 17.11.2022 № 1072)</t>
  </si>
  <si>
    <t>№ 291 от 20.04.2021
(в редакции от  14.07.2022 № 569, от 17.11.2022 № 1072)</t>
  </si>
  <si>
    <t>№ 1155 от 13.12.2019
 (в редакции от 18.11.2022 № 1081)</t>
  </si>
  <si>
    <t>№ 531 от 30.05.2018
 (в редакции от 18.11.2022 № 1083)</t>
  </si>
  <si>
    <t>№ 1018 от 03.11.2022</t>
  </si>
  <si>
    <t>№ 779 от 11.09.2020
 (в редакции от 25.11.2022 № 1139)</t>
  </si>
  <si>
    <t>№ 1198 от 30.11.2022</t>
  </si>
  <si>
    <t>ДОШКОЛЬНОЕ  ОБРАЗОВАНИЕ</t>
  </si>
  <si>
    <t>ОБЩЕЕ ОБРАЗОВАНИЕ</t>
  </si>
  <si>
    <t>СПОРТ ВЫСШИХ ДОСТИЖЕНИЙ</t>
  </si>
  <si>
    <t>КУЛЬТУРА</t>
  </si>
  <si>
    <t>ДОРОЖНОЕ ХОЗЯЙСТВО (ДОРОЖНЫЕ ФОНДЫ)</t>
  </si>
  <si>
    <t>КОММУНАЛЬНОЕ ХОЗЯЙСТВО</t>
  </si>
  <si>
    <t>БЛАГОУСТРОЙСТВО</t>
  </si>
  <si>
    <t>МАУК 
«Калининград-ский зоопарк»</t>
  </si>
  <si>
    <t>Строительство тепловой сети с целью переключения потребителей котельной 
АО «Молоко» в г. Калининграде на централизованное теплоснабжение</t>
  </si>
  <si>
    <t>Реконструкция вольеров для лосей (литеры 
Г-31, Г-32 и Г-33) под вольер для содержания животных МАУК «Калининградский зоопарк»</t>
  </si>
  <si>
    <t>Реконструкция тепловой сети с целью переключения абонентов котельной                                ООО «ТПК «Балтптицепром» на газовую котельную по ул. Берестяная в г. Калининграде</t>
  </si>
  <si>
    <t>№ 13 от 13.01.2023</t>
  </si>
  <si>
    <t>27.</t>
  </si>
  <si>
    <t>33.</t>
  </si>
  <si>
    <t>42.</t>
  </si>
  <si>
    <t>61.</t>
  </si>
  <si>
    <t>62.</t>
  </si>
  <si>
    <t>63.</t>
  </si>
  <si>
    <t>64.</t>
  </si>
  <si>
    <t>66.</t>
  </si>
  <si>
    <t xml:space="preserve">Строительство газовой котельной "Цепрусс" с переключением на нее многоквартирных жилых домов </t>
  </si>
  <si>
    <t>Строительство общеобразовательной школы по ул. Благовещенской в г. Калининграде</t>
  </si>
  <si>
    <t>№ 485 от 25.06.2020
(в редакции от 23.08.2021 № 684, от 17.11.2022 № 1072)</t>
  </si>
  <si>
    <t>Реконструкция участка сети дождевой канализации диаметром 900 мм с устройством очистных сооружений по ул. Тельмана в г. Калининграде</t>
  </si>
  <si>
    <t>Строительство дошкольного учреждения по 
ул. Арсенальной в г. Калининграде</t>
  </si>
  <si>
    <t>№ 423 от 01.06.2021
(в редакции от 13.03.2023 № 130)</t>
  </si>
  <si>
    <t>№ 133 от 13.03.2023</t>
  </si>
  <si>
    <t>№ 423 от 03.06.2022
(в редакции от  24.03.2023 № 177)</t>
  </si>
  <si>
    <t>2023-2025</t>
  </si>
  <si>
    <t>28.</t>
  </si>
  <si>
    <t>49.</t>
  </si>
  <si>
    <t>50.*</t>
  </si>
  <si>
    <t>44.</t>
  </si>
  <si>
    <t>Техническое перевооружение</t>
  </si>
  <si>
    <t>Реконструкция участка сети дождевой канализации диаметром 550 мм с устройством очистных сооружений по ул. Тельмана в г. Калининграде</t>
  </si>
  <si>
    <t>№ 371 от 26.05.2022
(в редакции от  17.11.2022 № 1072)</t>
  </si>
  <si>
    <t>Реконструкция участка сети дождевой канализации диаметром 400 мм с устройством очистных сооружений по ул. Льва Толстого в г. Калининграде</t>
  </si>
  <si>
    <t>№ 372 от 26.05.2022
(в редакции от  17.11.2022 № 1072)</t>
  </si>
  <si>
    <t>Реконструкция участка сети дождевой канализации диаметром 600 мм с устройством очистных сооружений по ул. Льва Толстого в г. Калининграде</t>
  </si>
  <si>
    <t>№ 373 от 26.05.2022
(в редакции от  17.11.2022 № 1072)</t>
  </si>
  <si>
    <t>Реконструкция участка сети дождевой канализации диаметром 1600 мм с устройством очистных сооружений в районе ботанического сада в г. Калининграде</t>
  </si>
  <si>
    <t>№ 405 от 02.06.2022
(в редакции от  17.11.2022 № 1072)</t>
  </si>
  <si>
    <t>Реконструкция участка сети дождевой канализации с устройством очистных сооружений по ул. Тургенева, ул. Герцена в г. Калининграде</t>
  </si>
  <si>
    <t>№ 134 от 11.03.2022
(в редакции от  17.11.2022 № 1072)</t>
  </si>
  <si>
    <t>Реконструкция участка сети дождевой канализации диаметром 750 мм с устройством очистных сооружений по ул. Герцена в г. Калининграде</t>
  </si>
  <si>
    <t>№ 375 от 26.05.2022
(в редакции от  17.11.2022 № 1072)</t>
  </si>
  <si>
    <t>Реконструкция участка сети дождевой канализации диаметром 450 мм с устройством очистных сооружений по ул. Колхозной в г. Калининграде</t>
  </si>
  <si>
    <t>№ 370 от 26.05.2022
(в редакции от  17.11.2022 № 1072)</t>
  </si>
  <si>
    <t>Реконструкция участка сети дождевой канализации диаметром 700 мм с устройством очистных сооружений по ул. Колхозной в г. Калининграде</t>
  </si>
  <si>
    <t>№ 374 от 26.05.2022
(в редакции от  17.11.2022 № 1072)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</si>
  <si>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(2 этап)</t>
  </si>
  <si>
    <t>Реконструкция участка сети дождевой канализации с устройством очистных сооружений в районе Московского пр-та в 
г. Калининграде</t>
  </si>
  <si>
    <t>Реконструкция моста пр-кт Ленинский, 
р. Преголь в городе Калининграде</t>
  </si>
  <si>
    <t>№ 376 от 24.05.2023</t>
  </si>
  <si>
    <t>№ 1101 от 14.11.2018
 (в редакции от 25.03.2020 № 247, от 02.06.2023 № 398)</t>
  </si>
  <si>
    <t>№ 490 от 25.06.2020
(в редакции от 18.05.2023 № 348, от 02.06.2023 № 398)</t>
  </si>
  <si>
    <t>65.</t>
  </si>
  <si>
    <t>№ 413 от 07.06.2023</t>
  </si>
  <si>
    <t>Строительство общеобразовательной школы по 
ул. Героя России Мариенко в г. Калининграде</t>
  </si>
  <si>
    <t>№ 598 от 10.08.2023</t>
  </si>
  <si>
    <t>№ 574 от 07.06.2018 
(в редакции от 15.08.2023 № 607)</t>
  </si>
  <si>
    <t>№ 483 от 25.06.2020 
(в редакции от 28.08.2023 № 649)</t>
  </si>
  <si>
    <t>№ 30 от 22.01.2021
 (в редакции от 28.08.2023 № 648)</t>
  </si>
  <si>
    <t>№ 640 от 24.08.2023</t>
  </si>
  <si>
    <t>№ 1256 от 26.12.2018
(в редакции от 26.09.2023 № 726)</t>
  </si>
  <si>
    <t>21.</t>
  </si>
  <si>
    <t>23.</t>
  </si>
  <si>
    <t>КМИиЗР</t>
  </si>
  <si>
    <t xml:space="preserve">Изъятие объектов недвижимого имущества </t>
  </si>
  <si>
    <t>45.</t>
  </si>
  <si>
    <t>Реконструкция ул. Интернациональной в 
г. Калининграде (от ул. Аллея Смелых до 
ул. Ген. Толстикова)</t>
  </si>
  <si>
    <t>Реконструкция ул. Аллея Смелых в 
г. Калининграде, Калининградская область 
(3 этап)</t>
  </si>
  <si>
    <t>Реконструкция ул. Аллея Смелых в 
г. Калининграде, Калининградская область 
(4 этап)</t>
  </si>
  <si>
    <t>50.</t>
  </si>
  <si>
    <t>№ 750 от 03.10.2023</t>
  </si>
  <si>
    <t>Техническое перевооружение с переводом на природный газ котельной, расположенной по адресу: г. Калининград, ул. Подп. Емельянова, 156б</t>
  </si>
  <si>
    <t>№ 747 от 03.10.2023</t>
  </si>
  <si>
    <t>2023-2026</t>
  </si>
  <si>
    <t>№ 748 от 03.10.2023</t>
  </si>
  <si>
    <t>Адресная инвестиционная программа городского округа «Город Калининград» на 2024 г. и плановый период 2025-2026 гг.</t>
  </si>
  <si>
    <t>2026 г.</t>
  </si>
  <si>
    <t>2021-2026</t>
  </si>
  <si>
    <t>2022-2026</t>
  </si>
  <si>
    <t>7.</t>
  </si>
  <si>
    <t>КГХиС/КПО</t>
  </si>
  <si>
    <t>12.*</t>
  </si>
  <si>
    <t>13.*</t>
  </si>
  <si>
    <t>2020-2026</t>
  </si>
  <si>
    <t>ДРУГИЕ ВОПРОСЫ В ОБЛАСТИ ОБРАЗОВАНИЯ</t>
  </si>
  <si>
    <t>15.*</t>
  </si>
  <si>
    <t>Строительство физкультурно-оздоровительного комплекса по ул. Докука в г. Калининграде</t>
  </si>
  <si>
    <t>2025-2026</t>
  </si>
  <si>
    <t>18.</t>
  </si>
  <si>
    <t>22.</t>
  </si>
  <si>
    <t xml:space="preserve">Строительство проезда от ул. Р. Зорге до 
ул. Краснопрудная в г. Калининграде </t>
  </si>
  <si>
    <t>2024-2026</t>
  </si>
  <si>
    <t>Реконструкция ул. Аллея Смелых в 
г. Калининграде, Калининградская область 
(2 этап)</t>
  </si>
  <si>
    <t>35.</t>
  </si>
  <si>
    <t>37.</t>
  </si>
  <si>
    <t>38.</t>
  </si>
  <si>
    <t>2019-2025</t>
  </si>
  <si>
    <t>Строительство модульной котельной по 
ул. Барклая де Толли, 17 в г. Калининграде</t>
  </si>
  <si>
    <t>Строительство газовой котельной "Чкаловск" по ул. Докука в г. Калининграде с переключением на нее потребителей</t>
  </si>
  <si>
    <t>51.</t>
  </si>
  <si>
    <t>52.</t>
  </si>
  <si>
    <t>Строительство здания склада по 
ул. Ю. Гагарина, 103-103А в г. Калининграде</t>
  </si>
  <si>
    <t>Строительство физкультурно-оздоровительного комплекса по ул. Барклая де Толли в 
г. Калининграде</t>
  </si>
  <si>
    <t>17.</t>
  </si>
  <si>
    <t>№ 801 от 25.10.2023</t>
  </si>
  <si>
    <t>№ 819 от 01.11.2023</t>
  </si>
  <si>
    <t>№ 749 от 03.10.2023</t>
  </si>
  <si>
    <t>№ 843 от 08.11.2023</t>
  </si>
  <si>
    <t>МБУ "Чистота"</t>
  </si>
  <si>
    <t>ДРУГИЕ ОБЩЕГОСУДАРСТВЕННЫЕ ВОПРОСЫ</t>
  </si>
  <si>
    <t>№ 866 от 21.11.2023</t>
  </si>
  <si>
    <t>Строительство «Детской школы искусств» по 
ул. Свердлова в г. Калининграде</t>
  </si>
  <si>
    <t>Строительство модульной котельной для обеспечения теплоснабжением многоквартирного жилого дома по ул. Ю. Гагарина, 41-45 и 
МАОУ СОШ № 2 по ул. Ю. Гагарина, 55 в 
г. Калининграде</t>
  </si>
  <si>
    <t>Строительство газовой котельной "Прибрежная" по ул. Заводская в г. Калининграде с переключением на нее потребителей</t>
  </si>
  <si>
    <t>Строительство сетей и сооружений водоотведения в мкр. Менделеево в г. Калининграде (1 очередь)</t>
  </si>
  <si>
    <t>40.</t>
  </si>
  <si>
    <t>Строительство газовой котельной по 
ул. Киевская в г. Калининграде и участков тепловой сети от котельной до границ вновь образованного земельного участка</t>
  </si>
  <si>
    <t>№ 429 от 03.06.2021
 (в редакции от 08.12.2023 № 918)</t>
  </si>
  <si>
    <t>№ 940 от 12.12.2023</t>
  </si>
  <si>
    <t>№ 569 от 18.04.2017
 (в редакции от 22.11.2023 № 872)</t>
  </si>
  <si>
    <t>№ 971 от 19.10.2022 
(в редакции от 30.11.2023 № 897)</t>
  </si>
  <si>
    <t>№ 944 от 13.12.2023</t>
  </si>
  <si>
    <t>Комитет муниципального имущества и земельных ресурсов</t>
  </si>
  <si>
    <t>Приобретение недвижимого имущества</t>
  </si>
  <si>
    <t>67.</t>
  </si>
  <si>
    <t>Реконструкция нежилого здания (котельная) по улице Подполковника Емельянова, 80А в 
г. Калининграде в целях его приспособления под административное здание</t>
  </si>
  <si>
    <t>Профинансиро-вано на 01.01.2024 , 
тыс. руб.</t>
  </si>
  <si>
    <t>Приложение 
к постановлению администрации 
городского округа 
«Город Калининград» 
от 27 декабря 2023 г. № 1097</t>
  </si>
  <si>
    <t xml:space="preserve">Коррктировка проектной документации </t>
  </si>
  <si>
    <t xml:space="preserve">Разработка проектной документации </t>
  </si>
  <si>
    <t>Реконструкция ул. Карташева в г. Калининграде</t>
  </si>
  <si>
    <t>№ 1173 от 31.07.2017      (в редакции от 24.03.2022 № 160)</t>
  </si>
  <si>
    <t>24.</t>
  </si>
  <si>
    <t>Строительство улицы Тихоокеанской в городе Калининграде Калининградской области, включая вынос (переустройство) двухцепного участка               ВЛ 15-99, ВЛ 15-101</t>
  </si>
  <si>
    <t>№ 447 от 08.06.2021</t>
  </si>
  <si>
    <t>Реконструкция ул. Рассветной в г. Калининграде (1 этап)</t>
  </si>
  <si>
    <t>№ 483 от 18.06.2021</t>
  </si>
  <si>
    <t>Строительство участка бульвара Солнечного и внутриквартального проезда от набережной Парадной до бульвара Солнечного с устройством парковок в г. Калининграде</t>
  </si>
  <si>
    <t>№ 442 от 04.06.2021</t>
  </si>
  <si>
    <t xml:space="preserve">Строительство улично-дорожной сети в Восточном жилом районе г. Калининграда </t>
  </si>
  <si>
    <t>№ 1087 от 26.11.2019 
(в редакции от 30.08.2022 № 776)</t>
  </si>
  <si>
    <t>36.</t>
  </si>
  <si>
    <t>Строительство улицы Генерала Лучинского в г. Калининграде. 1 этап строительства (от ул. Артиллерийской до ул. Героя России Мариенко)</t>
  </si>
  <si>
    <t>39.</t>
  </si>
  <si>
    <t>Строительство ул. Закатной и участка 
ул. Арсенальной от ул. Закатной до 
ул. Краснокаменной в г. Калининграде</t>
  </si>
  <si>
    <t>№ 482 от 25.06.2020
 (в редакции от 09.02.2021 № 78)</t>
  </si>
  <si>
    <t>26.</t>
  </si>
  <si>
    <t>41.</t>
  </si>
  <si>
    <t>68.</t>
  </si>
  <si>
    <t>69.</t>
  </si>
  <si>
    <t>70.</t>
  </si>
  <si>
    <t>71.</t>
  </si>
  <si>
    <t>72.</t>
  </si>
  <si>
    <t>73.</t>
  </si>
  <si>
    <t>74.</t>
  </si>
  <si>
    <t>№ 293 от 08.04.2020 
(в редакции от 01.02.2024 № 57)</t>
  </si>
  <si>
    <t>№ 59 от 02.02.2024</t>
  </si>
  <si>
    <t>Строительство снегосплавного пункта в 
г. Калининграде</t>
  </si>
  <si>
    <t>№ 99 от 13.02.2024</t>
  </si>
  <si>
    <t>№ 112 от 14.02.2024</t>
  </si>
  <si>
    <t>№ 169 от 06.03.2024</t>
  </si>
  <si>
    <t>№ 915 от 13.10.2020 
(в редакции от 13.03.2024 № 181)</t>
  </si>
  <si>
    <t>Корректировка проектной документации</t>
  </si>
  <si>
    <t>Реконструкция перекрестка ул. Ген. Челнокова – ул. Украинская в г. Калининграде</t>
  </si>
  <si>
    <t>№ 440 от 04.06.2021</t>
  </si>
  <si>
    <t>48.</t>
  </si>
  <si>
    <t>Строительство бул. Снегова и участка 
ул. Стрелецкой (2 этап) в г. Калининграде 
(от ул. Благовещенская до ул. М. Гвардии)</t>
  </si>
  <si>
    <t>№ 910 от 02.10.2019 
(в редакции от 19.04.2024 № 283)</t>
  </si>
  <si>
    <t>№ 334 от 13.05.2024</t>
  </si>
  <si>
    <t>Строительство газовой котельной и реконструкция системы теплоснабжения МАДОУ детский сад 
№ 5, расположенный по адресу:                                         ул. Маршала Новикова, 25-27</t>
  </si>
  <si>
    <t>№ 1131 от 10.12.2019 
(в редакции от 27.01.2023 № 43)</t>
  </si>
  <si>
    <t>11.</t>
  </si>
  <si>
    <t>16.*</t>
  </si>
  <si>
    <t>19.</t>
  </si>
  <si>
    <t>20.*</t>
  </si>
  <si>
    <t>29.</t>
  </si>
  <si>
    <t>30.*</t>
  </si>
  <si>
    <t>31.</t>
  </si>
  <si>
    <t>32.*</t>
  </si>
  <si>
    <t>43.</t>
  </si>
  <si>
    <t>46.</t>
  </si>
  <si>
    <t>47.*</t>
  </si>
  <si>
    <t>75.</t>
  </si>
  <si>
    <t>76.</t>
  </si>
  <si>
    <t>Нежилое помещение по адресу ул. Каблукова, 
д. 11А, офис 11 в г. Калининграде</t>
  </si>
  <si>
    <t>Приложение
к постановлению администрации 
городского округа 
«Город Калининград»
от «05» июня 2024  г. №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</si>
</sst>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0" fillId="2" borderId="0" xfId="0" applyFill="1"/>
    <xf numFmtId="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0" fillId="0" borderId="0" xfId="0" applyFill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" fontId="1" fillId="0" borderId="1" xfId="0" applyNumberFormat="1" applyFont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Border="1" applyAlignment="1">
      <alignment horizontal="left" vertical="center" wrapText="1"/>
    </xf>
    <xf numFmtId="0" fontId="2" fillId="3" borderId="0" xfId="0" applyFont="1" applyFill="1"/>
    <xf numFmtId="0" fontId="5" fillId="0" borderId="0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/>
    <xf numFmtId="4" fontId="4" fillId="0" borderId="0" xfId="0" applyNumberFormat="1" applyFont="1" applyAlignment="1">
      <alignment vertical="center" wrapText="1"/>
    </xf>
    <xf numFmtId="4" fontId="2" fillId="2" borderId="0" xfId="0" applyNumberFormat="1" applyFont="1" applyFill="1"/>
    <xf numFmtId="0" fontId="4" fillId="0" borderId="2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3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FECE"/>
      <color rgb="FFFA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8"/>
  <sheetViews>
    <sheetView tabSelected="1" view="pageBreakPreview" zoomScale="90" zoomScaleNormal="90" zoomScaleSheetLayoutView="90" workbookViewId="0">
      <selection activeCell="K2" sqref="K2"/>
    </sheetView>
  </sheetViews>
  <sheetFormatPr defaultRowHeight="15" x14ac:dyDescent="0.25"/>
  <cols>
    <col min="1" max="1" width="4.140625" style="1" customWidth="1"/>
    <col min="2" max="2" width="47.5703125" style="1" customWidth="1"/>
    <col min="3" max="3" width="23.140625" style="1" customWidth="1"/>
    <col min="4" max="4" width="17.140625" style="1" customWidth="1"/>
    <col min="5" max="5" width="14.5703125" style="1" customWidth="1"/>
    <col min="6" max="6" width="17.140625" style="13" customWidth="1"/>
    <col min="7" max="7" width="12" style="1" customWidth="1"/>
    <col min="8" max="8" width="19.140625" style="1" customWidth="1"/>
    <col min="9" max="9" width="15.5703125" style="20" customWidth="1"/>
    <col min="10" max="10" width="10" style="1" customWidth="1"/>
    <col min="11" max="11" width="13.140625" style="1" bestFit="1" customWidth="1"/>
    <col min="12" max="12" width="13.7109375" style="1" bestFit="1" customWidth="1"/>
    <col min="13" max="13" width="13.140625" style="1" bestFit="1" customWidth="1"/>
    <col min="14" max="14" width="12.28515625" style="1" customWidth="1"/>
    <col min="15" max="15" width="12.42578125" style="1" bestFit="1" customWidth="1"/>
    <col min="16" max="16" width="11.140625" style="1" customWidth="1"/>
    <col min="17" max="26" width="9.140625" style="1"/>
  </cols>
  <sheetData>
    <row r="1" spans="1:26" s="5" customFormat="1" ht="82.5" customHeight="1" x14ac:dyDescent="0.25">
      <c r="A1" s="10"/>
      <c r="B1" s="10"/>
      <c r="C1" s="10"/>
      <c r="D1" s="10"/>
      <c r="E1" s="10"/>
      <c r="F1" s="10"/>
      <c r="G1" s="10"/>
      <c r="H1" s="10"/>
      <c r="I1" s="20"/>
      <c r="J1" s="10"/>
      <c r="K1" s="109" t="s">
        <v>299</v>
      </c>
      <c r="L1" s="109"/>
      <c r="M1" s="10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" customFormat="1" ht="21" customHeight="1" x14ac:dyDescent="0.25">
      <c r="A2" s="10"/>
      <c r="B2" s="10"/>
      <c r="C2" s="10"/>
      <c r="D2" s="10"/>
      <c r="E2" s="10"/>
      <c r="F2" s="10"/>
      <c r="G2" s="10"/>
      <c r="H2" s="10"/>
      <c r="I2" s="20"/>
      <c r="J2" s="59"/>
      <c r="K2" s="59"/>
      <c r="L2" s="59"/>
      <c r="M2" s="5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5" customFormat="1" ht="78.75" customHeight="1" x14ac:dyDescent="0.25">
      <c r="A3" s="10"/>
      <c r="F3" s="10"/>
      <c r="G3" s="20"/>
      <c r="I3" s="20"/>
      <c r="J3" s="61"/>
      <c r="K3" s="109" t="s">
        <v>241</v>
      </c>
      <c r="L3" s="109"/>
      <c r="M3" s="109"/>
    </row>
    <row r="4" spans="1:26" s="5" customFormat="1" ht="17.25" customHeight="1" x14ac:dyDescent="0.25">
      <c r="A4" s="10"/>
      <c r="F4" s="10"/>
      <c r="G4" s="20"/>
      <c r="I4" s="20"/>
      <c r="J4" s="61"/>
      <c r="K4" s="59"/>
      <c r="L4" s="59"/>
      <c r="M4" s="59"/>
    </row>
    <row r="5" spans="1:26" s="5" customFormat="1" ht="15.75" x14ac:dyDescent="0.25">
      <c r="A5" s="110" t="s">
        <v>189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5" customFormat="1" ht="15.75" x14ac:dyDescent="0.25">
      <c r="A6" s="14"/>
      <c r="B6" s="14"/>
      <c r="C6" s="14"/>
      <c r="D6" s="14"/>
      <c r="E6" s="14"/>
      <c r="F6" s="14"/>
      <c r="G6" s="14"/>
      <c r="H6" s="14"/>
      <c r="I6" s="62"/>
      <c r="J6" s="14"/>
      <c r="K6" s="14"/>
      <c r="L6" s="14"/>
      <c r="M6" s="1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5">
      <c r="A7" s="82" t="s">
        <v>27</v>
      </c>
      <c r="B7" s="82" t="s">
        <v>0</v>
      </c>
      <c r="C7" s="82" t="s">
        <v>1</v>
      </c>
      <c r="D7" s="82" t="s">
        <v>28</v>
      </c>
      <c r="E7" s="82" t="s">
        <v>29</v>
      </c>
      <c r="F7" s="81" t="s">
        <v>2</v>
      </c>
      <c r="G7" s="82" t="s">
        <v>30</v>
      </c>
      <c r="H7" s="82" t="s">
        <v>36</v>
      </c>
      <c r="I7" s="81" t="s">
        <v>240</v>
      </c>
      <c r="J7" s="82" t="s">
        <v>3</v>
      </c>
      <c r="K7" s="82"/>
      <c r="L7" s="82"/>
      <c r="M7" s="82"/>
    </row>
    <row r="8" spans="1:26" ht="48" customHeight="1" x14ac:dyDescent="0.25">
      <c r="A8" s="82"/>
      <c r="B8" s="82"/>
      <c r="C8" s="82"/>
      <c r="D8" s="82"/>
      <c r="E8" s="82"/>
      <c r="F8" s="81"/>
      <c r="G8" s="82"/>
      <c r="H8" s="82"/>
      <c r="I8" s="81"/>
      <c r="J8" s="82" t="s">
        <v>37</v>
      </c>
      <c r="K8" s="82" t="s">
        <v>38</v>
      </c>
      <c r="L8" s="82" t="s">
        <v>4</v>
      </c>
      <c r="M8" s="82"/>
    </row>
    <row r="9" spans="1:26" ht="63" x14ac:dyDescent="0.25">
      <c r="A9" s="82"/>
      <c r="B9" s="82"/>
      <c r="C9" s="82"/>
      <c r="D9" s="58" t="s">
        <v>5</v>
      </c>
      <c r="E9" s="82"/>
      <c r="F9" s="81"/>
      <c r="G9" s="82"/>
      <c r="H9" s="82"/>
      <c r="I9" s="81"/>
      <c r="J9" s="82"/>
      <c r="K9" s="82"/>
      <c r="L9" s="27" t="s">
        <v>80</v>
      </c>
      <c r="M9" s="27" t="s">
        <v>190</v>
      </c>
      <c r="N9" s="16"/>
    </row>
    <row r="10" spans="1:26" ht="15.75" x14ac:dyDescent="0.2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7">
        <v>6</v>
      </c>
      <c r="G10" s="58">
        <v>7</v>
      </c>
      <c r="H10" s="58">
        <v>8</v>
      </c>
      <c r="I10" s="57">
        <v>9</v>
      </c>
      <c r="J10" s="27">
        <v>10</v>
      </c>
      <c r="K10" s="27">
        <v>11</v>
      </c>
      <c r="L10" s="27">
        <v>12</v>
      </c>
      <c r="M10" s="27">
        <v>13</v>
      </c>
    </row>
    <row r="11" spans="1:26" ht="15.75" customHeight="1" x14ac:dyDescent="0.25">
      <c r="A11" s="97" t="s">
        <v>6</v>
      </c>
      <c r="B11" s="97"/>
      <c r="C11" s="97"/>
      <c r="D11" s="97"/>
      <c r="E11" s="97"/>
      <c r="F11" s="97"/>
      <c r="G11" s="97"/>
      <c r="H11" s="97"/>
      <c r="I11" s="97"/>
      <c r="J11" s="7" t="s">
        <v>7</v>
      </c>
      <c r="K11" s="3">
        <f>K12+K13</f>
        <v>5411850.4800000004</v>
      </c>
      <c r="L11" s="3">
        <f t="shared" ref="L11:M11" si="0">L12+L13</f>
        <v>2324929.79</v>
      </c>
      <c r="M11" s="3">
        <f t="shared" si="0"/>
        <v>2558685.94</v>
      </c>
      <c r="N11" s="17"/>
      <c r="O11" s="17"/>
      <c r="P11" s="17"/>
    </row>
    <row r="12" spans="1:26" ht="15.75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7" t="s">
        <v>8</v>
      </c>
      <c r="K12" s="3">
        <f>K15+K42+K66+K76+K92+K105+K197+K244</f>
        <v>4113103.4</v>
      </c>
      <c r="L12" s="3">
        <f>L15+L42+L66+L76+L92+L105+L197+L244</f>
        <v>1118536.19</v>
      </c>
      <c r="M12" s="3">
        <f>M15+M42+M66+M76+M92+M105+M197+M244</f>
        <v>1556359.01</v>
      </c>
      <c r="N12" s="17"/>
      <c r="O12" s="17"/>
    </row>
    <row r="13" spans="1:26" ht="15.75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7" t="s">
        <v>9</v>
      </c>
      <c r="K13" s="3">
        <f>K16+K43+K67+K77+K93+K106+K198+K245+K274</f>
        <v>1298747.0800000003</v>
      </c>
      <c r="L13" s="3">
        <f>L16+L43+L67+L77+L93+L106+L198+L245+L274</f>
        <v>1206393.6000000001</v>
      </c>
      <c r="M13" s="3">
        <f>M16+M43+M67+M77+M93+M106+M198+M245+M274</f>
        <v>1002326.93</v>
      </c>
      <c r="N13" s="4">
        <f>K13-1295908.71-K193</f>
        <v>3.446984919719398E-10</v>
      </c>
      <c r="O13" s="4"/>
      <c r="P13" s="4"/>
    </row>
    <row r="14" spans="1:26" s="2" customFormat="1" ht="15.75" x14ac:dyDescent="0.25">
      <c r="A14" s="98" t="s">
        <v>110</v>
      </c>
      <c r="B14" s="98"/>
      <c r="C14" s="98"/>
      <c r="D14" s="98"/>
      <c r="E14" s="98"/>
      <c r="F14" s="98"/>
      <c r="G14" s="98"/>
      <c r="H14" s="98"/>
      <c r="I14" s="98"/>
      <c r="J14" s="7" t="s">
        <v>7</v>
      </c>
      <c r="K14" s="3">
        <f>K15+K16</f>
        <v>217394.49000000002</v>
      </c>
      <c r="L14" s="3">
        <f t="shared" ref="L14" si="1">L15+L16</f>
        <v>282630.02</v>
      </c>
      <c r="M14" s="3">
        <f>M15+M16</f>
        <v>296905.25</v>
      </c>
      <c r="N14" s="1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" customFormat="1" ht="15.75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7" t="s">
        <v>8</v>
      </c>
      <c r="K15" s="3">
        <f>K18+K21+K24+K29+K32+K37</f>
        <v>204403.04</v>
      </c>
      <c r="L15" s="3">
        <f>L18+L21+L24+L29+L32+L37</f>
        <v>0</v>
      </c>
      <c r="M15" s="3">
        <f>M18+M21+M24+M29+M32+M37</f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" customFormat="1" ht="15.75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7" t="s">
        <v>9</v>
      </c>
      <c r="K16" s="3">
        <f>K19+K22+K25+K30+K33+K35+K38+K27+K40</f>
        <v>12991.45</v>
      </c>
      <c r="L16" s="3">
        <f t="shared" ref="L16:M16" si="2">L19+L22+L25+L30+L33+L35+L38+L27+L40</f>
        <v>282630.02</v>
      </c>
      <c r="M16" s="3">
        <f t="shared" si="2"/>
        <v>296905.25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6" s="1" customFormat="1" ht="15.75" customHeight="1" x14ac:dyDescent="0.25">
      <c r="A17" s="82" t="s">
        <v>10</v>
      </c>
      <c r="B17" s="97" t="s">
        <v>49</v>
      </c>
      <c r="C17" s="108" t="s">
        <v>104</v>
      </c>
      <c r="D17" s="58" t="s">
        <v>31</v>
      </c>
      <c r="E17" s="82" t="s">
        <v>13</v>
      </c>
      <c r="F17" s="81" t="s">
        <v>12</v>
      </c>
      <c r="G17" s="82" t="s">
        <v>15</v>
      </c>
      <c r="H17" s="83">
        <f>I17+K17+L17+M17</f>
        <v>539283.58000000007</v>
      </c>
      <c r="I17" s="84">
        <f>10174.37+313956.52</f>
        <v>324130.89</v>
      </c>
      <c r="J17" s="41" t="s">
        <v>7</v>
      </c>
      <c r="K17" s="40">
        <f t="shared" ref="K17:L17" si="3">K18+K19</f>
        <v>215152.69</v>
      </c>
      <c r="L17" s="40">
        <f t="shared" si="3"/>
        <v>0</v>
      </c>
      <c r="M17" s="40">
        <f t="shared" ref="M17" si="4">M18+M19</f>
        <v>0</v>
      </c>
    </row>
    <row r="18" spans="1:16" s="1" customFormat="1" ht="15.75" x14ac:dyDescent="0.25">
      <c r="A18" s="82"/>
      <c r="B18" s="97"/>
      <c r="C18" s="108"/>
      <c r="D18" s="82" t="s">
        <v>79</v>
      </c>
      <c r="E18" s="82"/>
      <c r="F18" s="81"/>
      <c r="G18" s="82"/>
      <c r="H18" s="82"/>
      <c r="I18" s="84"/>
      <c r="J18" s="41" t="s">
        <v>8</v>
      </c>
      <c r="K18" s="40">
        <v>204403.04</v>
      </c>
      <c r="L18" s="40">
        <v>0</v>
      </c>
      <c r="M18" s="40">
        <v>0</v>
      </c>
    </row>
    <row r="19" spans="1:16" s="1" customFormat="1" ht="31.5" customHeight="1" x14ac:dyDescent="0.25">
      <c r="A19" s="82"/>
      <c r="B19" s="97"/>
      <c r="C19" s="108"/>
      <c r="D19" s="82"/>
      <c r="E19" s="82"/>
      <c r="F19" s="81"/>
      <c r="G19" s="82"/>
      <c r="H19" s="82"/>
      <c r="I19" s="84"/>
      <c r="J19" s="41" t="s">
        <v>9</v>
      </c>
      <c r="K19" s="40">
        <v>10749.65</v>
      </c>
      <c r="L19" s="40">
        <v>0</v>
      </c>
      <c r="M19" s="40">
        <v>0</v>
      </c>
      <c r="N19" s="4"/>
    </row>
    <row r="20" spans="1:16" s="10" customFormat="1" ht="15.75" customHeight="1" x14ac:dyDescent="0.25">
      <c r="A20" s="82" t="s">
        <v>39</v>
      </c>
      <c r="B20" s="97" t="s">
        <v>48</v>
      </c>
      <c r="C20" s="82" t="s">
        <v>269</v>
      </c>
      <c r="D20" s="58" t="s">
        <v>31</v>
      </c>
      <c r="E20" s="82" t="s">
        <v>13</v>
      </c>
      <c r="F20" s="81" t="s">
        <v>12</v>
      </c>
      <c r="G20" s="82" t="s">
        <v>191</v>
      </c>
      <c r="H20" s="83">
        <f>I20+K20+L20+M20</f>
        <v>326247.34999999998</v>
      </c>
      <c r="I20" s="84">
        <f>15702.62+10464.42</f>
        <v>26167.040000000001</v>
      </c>
      <c r="J20" s="36" t="s">
        <v>7</v>
      </c>
      <c r="K20" s="40">
        <f>K21+K22</f>
        <v>0</v>
      </c>
      <c r="L20" s="40">
        <f>L21+L22</f>
        <v>154978.88999999998</v>
      </c>
      <c r="M20" s="40">
        <f>M21+M22</f>
        <v>145101.42000000001</v>
      </c>
      <c r="N20" s="11"/>
      <c r="O20" s="11"/>
      <c r="P20" s="11"/>
    </row>
    <row r="21" spans="1:16" s="1" customFormat="1" ht="15.75" x14ac:dyDescent="0.25">
      <c r="A21" s="82"/>
      <c r="B21" s="97"/>
      <c r="C21" s="82"/>
      <c r="D21" s="82" t="s">
        <v>79</v>
      </c>
      <c r="E21" s="82"/>
      <c r="F21" s="81"/>
      <c r="G21" s="82"/>
      <c r="H21" s="83"/>
      <c r="I21" s="84"/>
      <c r="J21" s="41" t="s">
        <v>8</v>
      </c>
      <c r="K21" s="40">
        <v>0</v>
      </c>
      <c r="L21" s="40">
        <v>0</v>
      </c>
      <c r="M21" s="40">
        <v>0</v>
      </c>
    </row>
    <row r="22" spans="1:16" s="1" customFormat="1" ht="26.25" customHeight="1" x14ac:dyDescent="0.25">
      <c r="A22" s="82"/>
      <c r="B22" s="97"/>
      <c r="C22" s="82"/>
      <c r="D22" s="82"/>
      <c r="E22" s="82"/>
      <c r="F22" s="81"/>
      <c r="G22" s="82"/>
      <c r="H22" s="83"/>
      <c r="I22" s="84"/>
      <c r="J22" s="41" t="s">
        <v>9</v>
      </c>
      <c r="K22" s="40">
        <v>0</v>
      </c>
      <c r="L22" s="49">
        <f>165785.3-10806.41</f>
        <v>154978.88999999998</v>
      </c>
      <c r="M22" s="49">
        <f>134295.01+10806.41</f>
        <v>145101.42000000001</v>
      </c>
    </row>
    <row r="23" spans="1:16" s="10" customFormat="1" ht="15.75" customHeight="1" x14ac:dyDescent="0.25">
      <c r="A23" s="82" t="s">
        <v>40</v>
      </c>
      <c r="B23" s="97" t="s">
        <v>46</v>
      </c>
      <c r="C23" s="82" t="s">
        <v>101</v>
      </c>
      <c r="D23" s="58" t="s">
        <v>31</v>
      </c>
      <c r="E23" s="82" t="s">
        <v>13</v>
      </c>
      <c r="F23" s="81" t="s">
        <v>12</v>
      </c>
      <c r="G23" s="82" t="s">
        <v>192</v>
      </c>
      <c r="H23" s="83">
        <f>I23+K23+L23+M23</f>
        <v>89217.08</v>
      </c>
      <c r="I23" s="84">
        <f>12900</f>
        <v>12900</v>
      </c>
      <c r="J23" s="36" t="s">
        <v>7</v>
      </c>
      <c r="K23" s="40">
        <f>K24+K25</f>
        <v>0</v>
      </c>
      <c r="L23" s="40">
        <f>L24+L25</f>
        <v>30526.83</v>
      </c>
      <c r="M23" s="40">
        <f>M24+M25</f>
        <v>45790.25</v>
      </c>
    </row>
    <row r="24" spans="1:16" s="1" customFormat="1" ht="15.75" customHeight="1" x14ac:dyDescent="0.25">
      <c r="A24" s="82"/>
      <c r="B24" s="97"/>
      <c r="C24" s="82"/>
      <c r="D24" s="82" t="s">
        <v>79</v>
      </c>
      <c r="E24" s="82"/>
      <c r="F24" s="81"/>
      <c r="G24" s="82"/>
      <c r="H24" s="83"/>
      <c r="I24" s="84"/>
      <c r="J24" s="41" t="s">
        <v>8</v>
      </c>
      <c r="K24" s="40">
        <v>0</v>
      </c>
      <c r="L24" s="40">
        <v>0</v>
      </c>
      <c r="M24" s="40">
        <v>0</v>
      </c>
    </row>
    <row r="25" spans="1:16" s="1" customFormat="1" ht="34.5" customHeight="1" x14ac:dyDescent="0.25">
      <c r="A25" s="82"/>
      <c r="B25" s="97"/>
      <c r="C25" s="82"/>
      <c r="D25" s="82"/>
      <c r="E25" s="82"/>
      <c r="F25" s="81"/>
      <c r="G25" s="82"/>
      <c r="H25" s="83"/>
      <c r="I25" s="84"/>
      <c r="J25" s="41" t="s">
        <v>9</v>
      </c>
      <c r="K25" s="40">
        <v>0</v>
      </c>
      <c r="L25" s="40">
        <v>30526.83</v>
      </c>
      <c r="M25" s="40">
        <v>45790.25</v>
      </c>
    </row>
    <row r="26" spans="1:16" s="1" customFormat="1" ht="15.75" x14ac:dyDescent="0.25">
      <c r="A26" s="85" t="s">
        <v>41</v>
      </c>
      <c r="B26" s="99" t="s">
        <v>50</v>
      </c>
      <c r="C26" s="85" t="s">
        <v>102</v>
      </c>
      <c r="D26" s="85" t="s">
        <v>31</v>
      </c>
      <c r="E26" s="85" t="s">
        <v>13</v>
      </c>
      <c r="F26" s="81" t="s">
        <v>243</v>
      </c>
      <c r="G26" s="85" t="s">
        <v>15</v>
      </c>
      <c r="H26" s="93">
        <f>I26+K26+L26+M26</f>
        <v>6015.29</v>
      </c>
      <c r="I26" s="95">
        <v>5573.5</v>
      </c>
      <c r="J26" s="72" t="s">
        <v>7</v>
      </c>
      <c r="K26" s="73">
        <f>K27</f>
        <v>441.79</v>
      </c>
      <c r="L26" s="73">
        <f t="shared" ref="L26:M26" si="5">L27</f>
        <v>0</v>
      </c>
      <c r="M26" s="73">
        <f t="shared" si="5"/>
        <v>0</v>
      </c>
    </row>
    <row r="27" spans="1:16" s="1" customFormat="1" ht="35.25" customHeight="1" x14ac:dyDescent="0.25">
      <c r="A27" s="86"/>
      <c r="B27" s="103"/>
      <c r="C27" s="86"/>
      <c r="D27" s="86"/>
      <c r="E27" s="86"/>
      <c r="F27" s="81"/>
      <c r="G27" s="87"/>
      <c r="H27" s="94"/>
      <c r="I27" s="96"/>
      <c r="J27" s="42" t="s">
        <v>9</v>
      </c>
      <c r="K27" s="73">
        <v>441.79</v>
      </c>
      <c r="L27" s="73">
        <v>0</v>
      </c>
      <c r="M27" s="73">
        <v>0</v>
      </c>
    </row>
    <row r="28" spans="1:16" s="10" customFormat="1" ht="15.75" customHeight="1" x14ac:dyDescent="0.25">
      <c r="A28" s="86"/>
      <c r="B28" s="103"/>
      <c r="C28" s="86"/>
      <c r="D28" s="87"/>
      <c r="E28" s="86"/>
      <c r="F28" s="81" t="s">
        <v>12</v>
      </c>
      <c r="G28" s="82" t="s">
        <v>81</v>
      </c>
      <c r="H28" s="83">
        <f>I28+K28+L28+M28</f>
        <v>63128.01</v>
      </c>
      <c r="I28" s="84">
        <v>12150</v>
      </c>
      <c r="J28" s="36" t="s">
        <v>7</v>
      </c>
      <c r="K28" s="40">
        <f>K29+K30</f>
        <v>1162.19</v>
      </c>
      <c r="L28" s="40">
        <f>L29+L30</f>
        <v>49815.82</v>
      </c>
      <c r="M28" s="40">
        <f>M29+M30</f>
        <v>0</v>
      </c>
    </row>
    <row r="29" spans="1:16" s="1" customFormat="1" ht="15.75" customHeight="1" x14ac:dyDescent="0.25">
      <c r="A29" s="86"/>
      <c r="B29" s="103"/>
      <c r="C29" s="86"/>
      <c r="D29" s="82" t="s">
        <v>79</v>
      </c>
      <c r="E29" s="86"/>
      <c r="F29" s="81"/>
      <c r="G29" s="82"/>
      <c r="H29" s="83"/>
      <c r="I29" s="84"/>
      <c r="J29" s="41" t="s">
        <v>8</v>
      </c>
      <c r="K29" s="40">
        <v>0</v>
      </c>
      <c r="L29" s="40">
        <v>0</v>
      </c>
      <c r="M29" s="40">
        <v>0</v>
      </c>
    </row>
    <row r="30" spans="1:16" s="1" customFormat="1" ht="34.5" customHeight="1" x14ac:dyDescent="0.25">
      <c r="A30" s="87"/>
      <c r="B30" s="100"/>
      <c r="C30" s="87"/>
      <c r="D30" s="82"/>
      <c r="E30" s="87"/>
      <c r="F30" s="81"/>
      <c r="G30" s="82"/>
      <c r="H30" s="83"/>
      <c r="I30" s="84"/>
      <c r="J30" s="41" t="s">
        <v>9</v>
      </c>
      <c r="K30" s="40">
        <f>1603.98-441.79</f>
        <v>1162.19</v>
      </c>
      <c r="L30" s="40">
        <v>49815.82</v>
      </c>
      <c r="M30" s="40">
        <v>0</v>
      </c>
    </row>
    <row r="31" spans="1:16" s="10" customFormat="1" ht="15.75" customHeight="1" x14ac:dyDescent="0.25">
      <c r="A31" s="82" t="s">
        <v>42</v>
      </c>
      <c r="B31" s="97" t="s">
        <v>51</v>
      </c>
      <c r="C31" s="82" t="s">
        <v>103</v>
      </c>
      <c r="D31" s="58" t="s">
        <v>31</v>
      </c>
      <c r="E31" s="82" t="s">
        <v>13</v>
      </c>
      <c r="F31" s="81" t="s">
        <v>12</v>
      </c>
      <c r="G31" s="82" t="s">
        <v>192</v>
      </c>
      <c r="H31" s="83">
        <f>I31+K31+L31+M31</f>
        <v>125062.26999999999</v>
      </c>
      <c r="I31" s="84">
        <v>16786.189999999999</v>
      </c>
      <c r="J31" s="36" t="s">
        <v>7</v>
      </c>
      <c r="K31" s="40">
        <f>K32+K33</f>
        <v>0</v>
      </c>
      <c r="L31" s="40">
        <f>L32+L33</f>
        <v>10806.41</v>
      </c>
      <c r="M31" s="40">
        <f>M32+M33</f>
        <v>97469.67</v>
      </c>
    </row>
    <row r="32" spans="1:16" s="1" customFormat="1" ht="15.75" customHeight="1" x14ac:dyDescent="0.25">
      <c r="A32" s="82"/>
      <c r="B32" s="97"/>
      <c r="C32" s="82"/>
      <c r="D32" s="82" t="s">
        <v>79</v>
      </c>
      <c r="E32" s="82"/>
      <c r="F32" s="81"/>
      <c r="G32" s="82"/>
      <c r="H32" s="83"/>
      <c r="I32" s="84"/>
      <c r="J32" s="41" t="s">
        <v>8</v>
      </c>
      <c r="K32" s="40">
        <v>0</v>
      </c>
      <c r="L32" s="40">
        <v>0</v>
      </c>
      <c r="M32" s="40">
        <v>0</v>
      </c>
    </row>
    <row r="33" spans="1:13" s="1" customFormat="1" ht="31.5" customHeight="1" x14ac:dyDescent="0.25">
      <c r="A33" s="82"/>
      <c r="B33" s="97"/>
      <c r="C33" s="82"/>
      <c r="D33" s="82"/>
      <c r="E33" s="82"/>
      <c r="F33" s="81"/>
      <c r="G33" s="82"/>
      <c r="H33" s="83"/>
      <c r="I33" s="84"/>
      <c r="J33" s="41" t="s">
        <v>9</v>
      </c>
      <c r="K33" s="40">
        <v>0</v>
      </c>
      <c r="L33" s="40">
        <v>10806.41</v>
      </c>
      <c r="M33" s="40">
        <f>108276.08-10806.41</f>
        <v>97469.67</v>
      </c>
    </row>
    <row r="34" spans="1:13" s="10" customFormat="1" ht="15.75" customHeight="1" x14ac:dyDescent="0.25">
      <c r="A34" s="81" t="s">
        <v>14</v>
      </c>
      <c r="B34" s="104" t="s">
        <v>134</v>
      </c>
      <c r="C34" s="81" t="s">
        <v>121</v>
      </c>
      <c r="D34" s="81" t="s">
        <v>31</v>
      </c>
      <c r="E34" s="81" t="s">
        <v>13</v>
      </c>
      <c r="F34" s="81" t="s">
        <v>243</v>
      </c>
      <c r="G34" s="81">
        <v>2025</v>
      </c>
      <c r="H34" s="84">
        <f>I34+K34+L34+M34</f>
        <v>20634.810000000001</v>
      </c>
      <c r="I34" s="84">
        <v>0</v>
      </c>
      <c r="J34" s="32" t="s">
        <v>7</v>
      </c>
      <c r="K34" s="39">
        <f>K35</f>
        <v>0</v>
      </c>
      <c r="L34" s="39">
        <f t="shared" ref="L34:M34" si="6">L35</f>
        <v>20634.810000000001</v>
      </c>
      <c r="M34" s="39">
        <f t="shared" si="6"/>
        <v>0</v>
      </c>
    </row>
    <row r="35" spans="1:13" s="10" customFormat="1" ht="35.25" customHeight="1" x14ac:dyDescent="0.25">
      <c r="A35" s="81"/>
      <c r="B35" s="104"/>
      <c r="C35" s="81"/>
      <c r="D35" s="81"/>
      <c r="E35" s="81"/>
      <c r="F35" s="81"/>
      <c r="G35" s="81"/>
      <c r="H35" s="81"/>
      <c r="I35" s="84"/>
      <c r="J35" s="42" t="s">
        <v>9</v>
      </c>
      <c r="K35" s="39">
        <v>0</v>
      </c>
      <c r="L35" s="39">
        <v>20634.810000000001</v>
      </c>
      <c r="M35" s="39">
        <v>0</v>
      </c>
    </row>
    <row r="36" spans="1:13" s="10" customFormat="1" ht="15.75" customHeight="1" x14ac:dyDescent="0.25">
      <c r="A36" s="81"/>
      <c r="B36" s="104"/>
      <c r="C36" s="81"/>
      <c r="D36" s="81" t="s">
        <v>79</v>
      </c>
      <c r="E36" s="81"/>
      <c r="F36" s="81" t="s">
        <v>12</v>
      </c>
      <c r="G36" s="81" t="s">
        <v>201</v>
      </c>
      <c r="H36" s="84">
        <f>I36+K36+L36+M36</f>
        <v>24411.17</v>
      </c>
      <c r="I36" s="84">
        <v>0</v>
      </c>
      <c r="J36" s="42" t="s">
        <v>7</v>
      </c>
      <c r="K36" s="39">
        <f>K37+K38</f>
        <v>0</v>
      </c>
      <c r="L36" s="39">
        <f t="shared" ref="L36:M36" si="7">L37+L38</f>
        <v>15867.26</v>
      </c>
      <c r="M36" s="39">
        <f t="shared" si="7"/>
        <v>8543.91</v>
      </c>
    </row>
    <row r="37" spans="1:13" s="10" customFormat="1" ht="15.75" x14ac:dyDescent="0.25">
      <c r="A37" s="81"/>
      <c r="B37" s="104"/>
      <c r="C37" s="81"/>
      <c r="D37" s="81"/>
      <c r="E37" s="81"/>
      <c r="F37" s="81"/>
      <c r="G37" s="81"/>
      <c r="H37" s="81"/>
      <c r="I37" s="84"/>
      <c r="J37" s="42" t="s">
        <v>8</v>
      </c>
      <c r="K37" s="39">
        <v>0</v>
      </c>
      <c r="L37" s="39">
        <v>0</v>
      </c>
      <c r="M37" s="39">
        <v>0</v>
      </c>
    </row>
    <row r="38" spans="1:13" s="10" customFormat="1" ht="15.75" x14ac:dyDescent="0.25">
      <c r="A38" s="81"/>
      <c r="B38" s="104"/>
      <c r="C38" s="81"/>
      <c r="D38" s="81"/>
      <c r="E38" s="81"/>
      <c r="F38" s="81"/>
      <c r="G38" s="81"/>
      <c r="H38" s="81"/>
      <c r="I38" s="84"/>
      <c r="J38" s="42" t="s">
        <v>9</v>
      </c>
      <c r="K38" s="39">
        <v>0</v>
      </c>
      <c r="L38" s="39">
        <v>15867.26</v>
      </c>
      <c r="M38" s="39">
        <v>8543.91</v>
      </c>
    </row>
    <row r="39" spans="1:13" s="10" customFormat="1" ht="15.75" customHeight="1" x14ac:dyDescent="0.25">
      <c r="A39" s="82" t="s">
        <v>193</v>
      </c>
      <c r="B39" s="97" t="s">
        <v>283</v>
      </c>
      <c r="C39" s="81" t="s">
        <v>284</v>
      </c>
      <c r="D39" s="77" t="s">
        <v>31</v>
      </c>
      <c r="E39" s="82" t="s">
        <v>13</v>
      </c>
      <c r="F39" s="81" t="s">
        <v>12</v>
      </c>
      <c r="G39" s="82" t="s">
        <v>68</v>
      </c>
      <c r="H39" s="83">
        <f>I39+K39+L39+M39</f>
        <v>21404.35</v>
      </c>
      <c r="I39" s="84">
        <v>20766.53</v>
      </c>
      <c r="J39" s="78" t="s">
        <v>7</v>
      </c>
      <c r="K39" s="79">
        <f>K40</f>
        <v>637.82000000000005</v>
      </c>
      <c r="L39" s="79">
        <f>L40</f>
        <v>0</v>
      </c>
      <c r="M39" s="79">
        <f>M40</f>
        <v>0</v>
      </c>
    </row>
    <row r="40" spans="1:13" s="1" customFormat="1" ht="61.5" customHeight="1" x14ac:dyDescent="0.25">
      <c r="A40" s="82"/>
      <c r="B40" s="97"/>
      <c r="C40" s="81"/>
      <c r="D40" s="77" t="s">
        <v>79</v>
      </c>
      <c r="E40" s="82"/>
      <c r="F40" s="81"/>
      <c r="G40" s="82"/>
      <c r="H40" s="83"/>
      <c r="I40" s="84"/>
      <c r="J40" s="41" t="s">
        <v>9</v>
      </c>
      <c r="K40" s="79">
        <v>637.82000000000005</v>
      </c>
      <c r="L40" s="79">
        <v>0</v>
      </c>
      <c r="M40" s="79">
        <v>0</v>
      </c>
    </row>
    <row r="41" spans="1:13" s="8" customFormat="1" ht="15.75" x14ac:dyDescent="0.25">
      <c r="A41" s="98" t="s">
        <v>111</v>
      </c>
      <c r="B41" s="98"/>
      <c r="C41" s="98"/>
      <c r="D41" s="98"/>
      <c r="E41" s="98"/>
      <c r="F41" s="98"/>
      <c r="G41" s="98"/>
      <c r="H41" s="98"/>
      <c r="I41" s="98"/>
      <c r="J41" s="7" t="s">
        <v>7</v>
      </c>
      <c r="K41" s="3">
        <f t="shared" ref="K41:L41" si="8">K42+K43</f>
        <v>3786473.0799999996</v>
      </c>
      <c r="L41" s="3">
        <f t="shared" si="8"/>
        <v>67807.22</v>
      </c>
      <c r="M41" s="3">
        <f t="shared" ref="M41" si="9">M42+M43</f>
        <v>86193.599999999991</v>
      </c>
    </row>
    <row r="42" spans="1:13" s="8" customFormat="1" ht="15.75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7" t="s">
        <v>8</v>
      </c>
      <c r="K42" s="3">
        <f>K47+K50+K53+K58+K63</f>
        <v>3110097.3899999997</v>
      </c>
      <c r="L42" s="3">
        <f t="shared" ref="L42:M42" si="10">L47+L50+L53+L58+L63</f>
        <v>33903.61</v>
      </c>
      <c r="M42" s="3">
        <f t="shared" si="10"/>
        <v>33854.089999999997</v>
      </c>
    </row>
    <row r="43" spans="1:13" s="8" customFormat="1" ht="15.75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7" t="s">
        <v>9</v>
      </c>
      <c r="K43" s="3">
        <f>K48+K51+K54+K59+K61+K64+K45+K56</f>
        <v>676375.69000000006</v>
      </c>
      <c r="L43" s="3">
        <f t="shared" ref="L43:M43" si="11">L48+L51+L54+L59+L61+L64+L45+L56</f>
        <v>33903.61</v>
      </c>
      <c r="M43" s="3">
        <f t="shared" si="11"/>
        <v>52339.509999999995</v>
      </c>
    </row>
    <row r="44" spans="1:13" s="10" customFormat="1" ht="15.75" x14ac:dyDescent="0.25">
      <c r="A44" s="85" t="s">
        <v>43</v>
      </c>
      <c r="B44" s="99" t="s">
        <v>54</v>
      </c>
      <c r="C44" s="91" t="s">
        <v>275</v>
      </c>
      <c r="D44" s="85" t="s">
        <v>31</v>
      </c>
      <c r="E44" s="85" t="s">
        <v>13</v>
      </c>
      <c r="F44" s="91" t="s">
        <v>276</v>
      </c>
      <c r="G44" s="91">
        <v>2024</v>
      </c>
      <c r="H44" s="95">
        <f>I44+K44+L44+M44</f>
        <v>319.88</v>
      </c>
      <c r="I44" s="95">
        <v>0</v>
      </c>
      <c r="J44" s="74" t="s">
        <v>7</v>
      </c>
      <c r="K44" s="45">
        <f>K45</f>
        <v>319.88</v>
      </c>
      <c r="L44" s="45">
        <f t="shared" ref="L44:M44" si="12">L45</f>
        <v>0</v>
      </c>
      <c r="M44" s="45">
        <f t="shared" si="12"/>
        <v>0</v>
      </c>
    </row>
    <row r="45" spans="1:13" s="10" customFormat="1" ht="31.5" customHeight="1" x14ac:dyDescent="0.25">
      <c r="A45" s="86"/>
      <c r="B45" s="103"/>
      <c r="C45" s="101"/>
      <c r="D45" s="86"/>
      <c r="E45" s="86"/>
      <c r="F45" s="92"/>
      <c r="G45" s="92"/>
      <c r="H45" s="96"/>
      <c r="I45" s="96"/>
      <c r="J45" s="74" t="s">
        <v>9</v>
      </c>
      <c r="K45" s="45">
        <v>319.88</v>
      </c>
      <c r="L45" s="45">
        <v>0</v>
      </c>
      <c r="M45" s="45">
        <v>0</v>
      </c>
    </row>
    <row r="46" spans="1:13" s="1" customFormat="1" ht="15.75" customHeight="1" x14ac:dyDescent="0.25">
      <c r="A46" s="86"/>
      <c r="B46" s="103"/>
      <c r="C46" s="101"/>
      <c r="D46" s="87"/>
      <c r="E46" s="86"/>
      <c r="F46" s="91" t="s">
        <v>12</v>
      </c>
      <c r="G46" s="85" t="s">
        <v>22</v>
      </c>
      <c r="H46" s="93">
        <f>I46+K46+L46+M46</f>
        <v>917192.54</v>
      </c>
      <c r="I46" s="95">
        <f>13200+15600+291499.58</f>
        <v>320299.58</v>
      </c>
      <c r="J46" s="44" t="s">
        <v>7</v>
      </c>
      <c r="K46" s="45">
        <f>K47+K48</f>
        <v>596892.96</v>
      </c>
      <c r="L46" s="45">
        <f>L47+L48</f>
        <v>0</v>
      </c>
      <c r="M46" s="45">
        <f>M47+M48</f>
        <v>0</v>
      </c>
    </row>
    <row r="47" spans="1:13" s="1" customFormat="1" ht="15.75" customHeight="1" x14ac:dyDescent="0.25">
      <c r="A47" s="86"/>
      <c r="B47" s="103"/>
      <c r="C47" s="101"/>
      <c r="D47" s="81" t="s">
        <v>79</v>
      </c>
      <c r="E47" s="86"/>
      <c r="F47" s="101"/>
      <c r="G47" s="86"/>
      <c r="H47" s="102"/>
      <c r="I47" s="112"/>
      <c r="J47" s="41" t="s">
        <v>8</v>
      </c>
      <c r="K47" s="39">
        <v>571159.71</v>
      </c>
      <c r="L47" s="39">
        <v>0</v>
      </c>
      <c r="M47" s="39">
        <v>0</v>
      </c>
    </row>
    <row r="48" spans="1:13" s="1" customFormat="1" ht="15.75" x14ac:dyDescent="0.25">
      <c r="A48" s="87"/>
      <c r="B48" s="100"/>
      <c r="C48" s="92"/>
      <c r="D48" s="81"/>
      <c r="E48" s="87"/>
      <c r="F48" s="92"/>
      <c r="G48" s="87"/>
      <c r="H48" s="94"/>
      <c r="I48" s="96"/>
      <c r="J48" s="41" t="s">
        <v>9</v>
      </c>
      <c r="K48" s="40">
        <v>25733.25</v>
      </c>
      <c r="L48" s="40">
        <v>0</v>
      </c>
      <c r="M48" s="40">
        <v>0</v>
      </c>
    </row>
    <row r="49" spans="1:13" s="10" customFormat="1" ht="15.75" customHeight="1" x14ac:dyDescent="0.25">
      <c r="A49" s="81" t="s">
        <v>44</v>
      </c>
      <c r="B49" s="104" t="s">
        <v>52</v>
      </c>
      <c r="C49" s="81" t="s">
        <v>132</v>
      </c>
      <c r="D49" s="57" t="s">
        <v>194</v>
      </c>
      <c r="E49" s="81" t="s">
        <v>11</v>
      </c>
      <c r="F49" s="81" t="s">
        <v>12</v>
      </c>
      <c r="G49" s="81" t="s">
        <v>192</v>
      </c>
      <c r="H49" s="84">
        <f>I49+K49+L49+M49</f>
        <v>850954.41999999993</v>
      </c>
      <c r="I49" s="84">
        <f>115113.66+474015.96</f>
        <v>589129.62</v>
      </c>
      <c r="J49" s="32" t="s">
        <v>7</v>
      </c>
      <c r="K49" s="39">
        <f t="shared" ref="K49:L49" si="13">K50+K51</f>
        <v>126309.4</v>
      </c>
      <c r="L49" s="39">
        <f t="shared" si="13"/>
        <v>67807.22</v>
      </c>
      <c r="M49" s="39">
        <f>M50+M51</f>
        <v>67708.179999999993</v>
      </c>
    </row>
    <row r="50" spans="1:13" s="10" customFormat="1" ht="15.75" x14ac:dyDescent="0.25">
      <c r="A50" s="81"/>
      <c r="B50" s="104"/>
      <c r="C50" s="81"/>
      <c r="D50" s="81"/>
      <c r="E50" s="81"/>
      <c r="F50" s="81"/>
      <c r="G50" s="81"/>
      <c r="H50" s="84"/>
      <c r="I50" s="84"/>
      <c r="J50" s="32" t="s">
        <v>8</v>
      </c>
      <c r="K50" s="52">
        <v>88725.59</v>
      </c>
      <c r="L50" s="52">
        <v>33903.61</v>
      </c>
      <c r="M50" s="52">
        <v>33854.089999999997</v>
      </c>
    </row>
    <row r="51" spans="1:13" s="10" customFormat="1" ht="36" customHeight="1" x14ac:dyDescent="0.25">
      <c r="A51" s="81"/>
      <c r="B51" s="104"/>
      <c r="C51" s="81"/>
      <c r="D51" s="81"/>
      <c r="E51" s="81"/>
      <c r="F51" s="81"/>
      <c r="G51" s="81"/>
      <c r="H51" s="84"/>
      <c r="I51" s="84"/>
      <c r="J51" s="42" t="s">
        <v>9</v>
      </c>
      <c r="K51" s="39">
        <f>34742.6+2841.21</f>
        <v>37583.81</v>
      </c>
      <c r="L51" s="39">
        <v>33903.61</v>
      </c>
      <c r="M51" s="39">
        <v>33854.089999999997</v>
      </c>
    </row>
    <row r="52" spans="1:13" s="1" customFormat="1" ht="15.75" customHeight="1" x14ac:dyDescent="0.25">
      <c r="A52" s="82" t="s">
        <v>45</v>
      </c>
      <c r="B52" s="97" t="s">
        <v>131</v>
      </c>
      <c r="C52" s="82" t="s">
        <v>135</v>
      </c>
      <c r="D52" s="58" t="s">
        <v>31</v>
      </c>
      <c r="E52" s="81" t="s">
        <v>13</v>
      </c>
      <c r="F52" s="81" t="s">
        <v>12</v>
      </c>
      <c r="G52" s="82" t="s">
        <v>15</v>
      </c>
      <c r="H52" s="83">
        <f>K52+L52+M52+I52</f>
        <v>2392102.61</v>
      </c>
      <c r="I52" s="84">
        <f>14451.32+240618.54</f>
        <v>255069.86000000002</v>
      </c>
      <c r="J52" s="41" t="s">
        <v>7</v>
      </c>
      <c r="K52" s="40">
        <f>K54+K53</f>
        <v>2137032.75</v>
      </c>
      <c r="L52" s="40">
        <f>L54+L53</f>
        <v>0</v>
      </c>
      <c r="M52" s="40">
        <f>M54+M53</f>
        <v>0</v>
      </c>
    </row>
    <row r="53" spans="1:13" s="1" customFormat="1" ht="15" customHeight="1" x14ac:dyDescent="0.25">
      <c r="A53" s="82"/>
      <c r="B53" s="97"/>
      <c r="C53" s="82"/>
      <c r="D53" s="82" t="s">
        <v>82</v>
      </c>
      <c r="E53" s="81"/>
      <c r="F53" s="81"/>
      <c r="G53" s="82"/>
      <c r="H53" s="83"/>
      <c r="I53" s="84"/>
      <c r="J53" s="41" t="s">
        <v>8</v>
      </c>
      <c r="K53" s="40">
        <v>1615491.77</v>
      </c>
      <c r="L53" s="40">
        <v>0</v>
      </c>
      <c r="M53" s="40">
        <v>0</v>
      </c>
    </row>
    <row r="54" spans="1:13" s="1" customFormat="1" ht="15.75" x14ac:dyDescent="0.25">
      <c r="A54" s="82"/>
      <c r="B54" s="97"/>
      <c r="C54" s="82"/>
      <c r="D54" s="82"/>
      <c r="E54" s="81"/>
      <c r="F54" s="81"/>
      <c r="G54" s="82"/>
      <c r="H54" s="83"/>
      <c r="I54" s="84"/>
      <c r="J54" s="41" t="s">
        <v>9</v>
      </c>
      <c r="K54" s="40">
        <v>521540.98</v>
      </c>
      <c r="L54" s="40">
        <v>0</v>
      </c>
      <c r="M54" s="40">
        <v>0</v>
      </c>
    </row>
    <row r="55" spans="1:13" s="1" customFormat="1" ht="32.25" customHeight="1" x14ac:dyDescent="0.25">
      <c r="A55" s="85" t="s">
        <v>285</v>
      </c>
      <c r="B55" s="88" t="s">
        <v>53</v>
      </c>
      <c r="C55" s="85" t="s">
        <v>174</v>
      </c>
      <c r="D55" s="85" t="s">
        <v>31</v>
      </c>
      <c r="E55" s="85" t="s">
        <v>13</v>
      </c>
      <c r="F55" s="91" t="s">
        <v>276</v>
      </c>
      <c r="G55" s="85">
        <v>2024</v>
      </c>
      <c r="H55" s="93">
        <f>I55+K55+L55+M55</f>
        <v>400</v>
      </c>
      <c r="I55" s="95">
        <v>0</v>
      </c>
      <c r="J55" s="41" t="s">
        <v>7</v>
      </c>
      <c r="K55" s="79">
        <f>K56</f>
        <v>400</v>
      </c>
      <c r="L55" s="79">
        <f t="shared" ref="L55:M55" si="14">L56</f>
        <v>0</v>
      </c>
      <c r="M55" s="79">
        <f t="shared" si="14"/>
        <v>0</v>
      </c>
    </row>
    <row r="56" spans="1:13" s="1" customFormat="1" ht="15.75" x14ac:dyDescent="0.25">
      <c r="A56" s="86"/>
      <c r="B56" s="89"/>
      <c r="C56" s="86"/>
      <c r="D56" s="86"/>
      <c r="E56" s="86"/>
      <c r="F56" s="92"/>
      <c r="G56" s="87"/>
      <c r="H56" s="94"/>
      <c r="I56" s="96"/>
      <c r="J56" s="41" t="s">
        <v>9</v>
      </c>
      <c r="K56" s="79">
        <v>400</v>
      </c>
      <c r="L56" s="79">
        <v>0</v>
      </c>
      <c r="M56" s="79">
        <v>0</v>
      </c>
    </row>
    <row r="57" spans="1:13" s="10" customFormat="1" ht="15.75" customHeight="1" x14ac:dyDescent="0.25">
      <c r="A57" s="86"/>
      <c r="B57" s="89"/>
      <c r="C57" s="86"/>
      <c r="D57" s="87"/>
      <c r="E57" s="86"/>
      <c r="F57" s="81" t="s">
        <v>12</v>
      </c>
      <c r="G57" s="82" t="s">
        <v>68</v>
      </c>
      <c r="H57" s="83">
        <f>I57+K57+L57+M57</f>
        <v>1040548.3399999999</v>
      </c>
      <c r="I57" s="84">
        <f>231.79+9524.45+132825.44</f>
        <v>142581.68</v>
      </c>
      <c r="J57" s="36" t="s">
        <v>7</v>
      </c>
      <c r="K57" s="40">
        <f>K59+K58</f>
        <v>897966.65999999992</v>
      </c>
      <c r="L57" s="40">
        <f t="shared" ref="L57:M57" si="15">L59+L58</f>
        <v>0</v>
      </c>
      <c r="M57" s="40">
        <f t="shared" si="15"/>
        <v>0</v>
      </c>
    </row>
    <row r="58" spans="1:13" s="1" customFormat="1" ht="15.75" customHeight="1" x14ac:dyDescent="0.25">
      <c r="A58" s="86"/>
      <c r="B58" s="89"/>
      <c r="C58" s="86"/>
      <c r="D58" s="82" t="s">
        <v>82</v>
      </c>
      <c r="E58" s="86"/>
      <c r="F58" s="81"/>
      <c r="G58" s="82"/>
      <c r="H58" s="83"/>
      <c r="I58" s="84"/>
      <c r="J58" s="41" t="s">
        <v>8</v>
      </c>
      <c r="K58" s="40">
        <v>834720.32</v>
      </c>
      <c r="L58" s="40">
        <v>0</v>
      </c>
      <c r="M58" s="40">
        <v>0</v>
      </c>
    </row>
    <row r="59" spans="1:13" s="1" customFormat="1" ht="15.75" x14ac:dyDescent="0.25">
      <c r="A59" s="87"/>
      <c r="B59" s="90"/>
      <c r="C59" s="87"/>
      <c r="D59" s="82"/>
      <c r="E59" s="87"/>
      <c r="F59" s="81"/>
      <c r="G59" s="82"/>
      <c r="H59" s="83"/>
      <c r="I59" s="84"/>
      <c r="J59" s="41" t="s">
        <v>9</v>
      </c>
      <c r="K59" s="39">
        <f>65570.2-1923.86-400</f>
        <v>63246.34</v>
      </c>
      <c r="L59" s="39">
        <v>0</v>
      </c>
      <c r="M59" s="40">
        <v>0</v>
      </c>
    </row>
    <row r="60" spans="1:13" s="10" customFormat="1" ht="15.75" customHeight="1" x14ac:dyDescent="0.25">
      <c r="A60" s="81" t="s">
        <v>195</v>
      </c>
      <c r="B60" s="104" t="s">
        <v>168</v>
      </c>
      <c r="C60" s="81" t="s">
        <v>169</v>
      </c>
      <c r="D60" s="81" t="s">
        <v>31</v>
      </c>
      <c r="E60" s="81" t="s">
        <v>13</v>
      </c>
      <c r="F60" s="81" t="s">
        <v>243</v>
      </c>
      <c r="G60" s="81">
        <v>2024</v>
      </c>
      <c r="H60" s="84">
        <f>I60+K60+L60+M60</f>
        <v>27551.43</v>
      </c>
      <c r="I60" s="84">
        <v>0</v>
      </c>
      <c r="J60" s="32" t="s">
        <v>7</v>
      </c>
      <c r="K60" s="39">
        <f>K61</f>
        <v>27551.43</v>
      </c>
      <c r="L60" s="39">
        <f t="shared" ref="L60:M60" si="16">L61</f>
        <v>0</v>
      </c>
      <c r="M60" s="39">
        <f t="shared" si="16"/>
        <v>0</v>
      </c>
    </row>
    <row r="61" spans="1:13" s="10" customFormat="1" ht="34.5" customHeight="1" x14ac:dyDescent="0.25">
      <c r="A61" s="81"/>
      <c r="B61" s="104"/>
      <c r="C61" s="81"/>
      <c r="D61" s="81"/>
      <c r="E61" s="81"/>
      <c r="F61" s="81"/>
      <c r="G61" s="81"/>
      <c r="H61" s="81"/>
      <c r="I61" s="84"/>
      <c r="J61" s="42" t="s">
        <v>9</v>
      </c>
      <c r="K61" s="39">
        <v>27551.43</v>
      </c>
      <c r="L61" s="39">
        <v>0</v>
      </c>
      <c r="M61" s="39">
        <v>0</v>
      </c>
    </row>
    <row r="62" spans="1:13" s="10" customFormat="1" ht="15.75" customHeight="1" x14ac:dyDescent="0.25">
      <c r="A62" s="81"/>
      <c r="B62" s="104"/>
      <c r="C62" s="81"/>
      <c r="D62" s="81" t="s">
        <v>79</v>
      </c>
      <c r="E62" s="81"/>
      <c r="F62" s="81" t="s">
        <v>12</v>
      </c>
      <c r="G62" s="81" t="s">
        <v>187</v>
      </c>
      <c r="H62" s="84">
        <f>I62+K62+L62+M62</f>
        <v>30402.959999999999</v>
      </c>
      <c r="I62" s="84">
        <v>11917.54</v>
      </c>
      <c r="J62" s="42" t="s">
        <v>7</v>
      </c>
      <c r="K62" s="39">
        <f>K63+K64</f>
        <v>0</v>
      </c>
      <c r="L62" s="39">
        <f t="shared" ref="L62" si="17">L63+L64</f>
        <v>0</v>
      </c>
      <c r="M62" s="39">
        <f>M63+M64</f>
        <v>18485.419999999998</v>
      </c>
    </row>
    <row r="63" spans="1:13" s="10" customFormat="1" ht="15.75" x14ac:dyDescent="0.25">
      <c r="A63" s="81"/>
      <c r="B63" s="104"/>
      <c r="C63" s="81"/>
      <c r="D63" s="81"/>
      <c r="E63" s="81"/>
      <c r="F63" s="81"/>
      <c r="G63" s="81"/>
      <c r="H63" s="81"/>
      <c r="I63" s="84"/>
      <c r="J63" s="42" t="s">
        <v>8</v>
      </c>
      <c r="K63" s="39">
        <v>0</v>
      </c>
      <c r="L63" s="39">
        <v>0</v>
      </c>
      <c r="M63" s="39">
        <v>0</v>
      </c>
    </row>
    <row r="64" spans="1:13" s="10" customFormat="1" ht="15.75" x14ac:dyDescent="0.25">
      <c r="A64" s="81"/>
      <c r="B64" s="104"/>
      <c r="C64" s="81"/>
      <c r="D64" s="81"/>
      <c r="E64" s="81"/>
      <c r="F64" s="81"/>
      <c r="G64" s="81"/>
      <c r="H64" s="81"/>
      <c r="I64" s="84"/>
      <c r="J64" s="42" t="s">
        <v>9</v>
      </c>
      <c r="K64" s="49">
        <v>0</v>
      </c>
      <c r="L64" s="39">
        <v>0</v>
      </c>
      <c r="M64" s="39">
        <v>18485.419999999998</v>
      </c>
    </row>
    <row r="65" spans="1:14" s="30" customFormat="1" ht="15.75" x14ac:dyDescent="0.25">
      <c r="A65" s="98" t="s">
        <v>198</v>
      </c>
      <c r="B65" s="98"/>
      <c r="C65" s="98"/>
      <c r="D65" s="98"/>
      <c r="E65" s="98"/>
      <c r="F65" s="98"/>
      <c r="G65" s="98"/>
      <c r="H65" s="98"/>
      <c r="I65" s="98"/>
      <c r="J65" s="7" t="s">
        <v>7</v>
      </c>
      <c r="K65" s="3">
        <f t="shared" ref="K65:L65" si="18">K66+K67</f>
        <v>0</v>
      </c>
      <c r="L65" s="3">
        <f t="shared" si="18"/>
        <v>0</v>
      </c>
      <c r="M65" s="3">
        <f t="shared" ref="M65" si="19">M66+M67</f>
        <v>82500.66</v>
      </c>
    </row>
    <row r="66" spans="1:14" s="30" customFormat="1" ht="15.75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7" t="s">
        <v>8</v>
      </c>
      <c r="K66" s="3">
        <f>K69</f>
        <v>0</v>
      </c>
      <c r="L66" s="3">
        <f t="shared" ref="L66:M66" si="20">L69</f>
        <v>0</v>
      </c>
      <c r="M66" s="3">
        <f t="shared" si="20"/>
        <v>0</v>
      </c>
    </row>
    <row r="67" spans="1:14" s="30" customFormat="1" ht="15.75" x14ac:dyDescent="0.25">
      <c r="A67" s="98"/>
      <c r="B67" s="98"/>
      <c r="C67" s="98"/>
      <c r="D67" s="98"/>
      <c r="E67" s="98"/>
      <c r="F67" s="98"/>
      <c r="G67" s="98"/>
      <c r="H67" s="98"/>
      <c r="I67" s="98"/>
      <c r="J67" s="7" t="s">
        <v>9</v>
      </c>
      <c r="K67" s="3">
        <f>K70+K74</f>
        <v>0</v>
      </c>
      <c r="L67" s="3">
        <f t="shared" ref="L67" si="21">L70+L74</f>
        <v>0</v>
      </c>
      <c r="M67" s="3">
        <f>M70+M74</f>
        <v>82500.66</v>
      </c>
    </row>
    <row r="68" spans="1:14" s="1" customFormat="1" ht="15.75" x14ac:dyDescent="0.25">
      <c r="A68" s="82" t="s">
        <v>196</v>
      </c>
      <c r="B68" s="104" t="s">
        <v>55</v>
      </c>
      <c r="C68" s="82" t="s">
        <v>164</v>
      </c>
      <c r="D68" s="82" t="s">
        <v>31</v>
      </c>
      <c r="E68" s="82" t="s">
        <v>13</v>
      </c>
      <c r="F68" s="81" t="s">
        <v>12</v>
      </c>
      <c r="G68" s="82" t="s">
        <v>197</v>
      </c>
      <c r="H68" s="83">
        <f>I68+K68+L68+M68</f>
        <v>25514.68</v>
      </c>
      <c r="I68" s="81">
        <v>311.02999999999997</v>
      </c>
      <c r="J68" s="41" t="s">
        <v>7</v>
      </c>
      <c r="K68" s="40">
        <f t="shared" ref="K68:L68" si="22">K69+K70</f>
        <v>0</v>
      </c>
      <c r="L68" s="40">
        <f t="shared" si="22"/>
        <v>0</v>
      </c>
      <c r="M68" s="40">
        <f t="shared" ref="M68" si="23">M69+M70</f>
        <v>25203.65</v>
      </c>
    </row>
    <row r="69" spans="1:14" s="1" customFormat="1" ht="15.75" x14ac:dyDescent="0.25">
      <c r="A69" s="82"/>
      <c r="B69" s="104"/>
      <c r="C69" s="82"/>
      <c r="D69" s="82"/>
      <c r="E69" s="82"/>
      <c r="F69" s="81"/>
      <c r="G69" s="82"/>
      <c r="H69" s="82"/>
      <c r="I69" s="81"/>
      <c r="J69" s="41" t="s">
        <v>8</v>
      </c>
      <c r="K69" s="40">
        <v>0</v>
      </c>
      <c r="L69" s="40">
        <v>0</v>
      </c>
      <c r="M69" s="40">
        <v>0</v>
      </c>
    </row>
    <row r="70" spans="1:14" s="1" customFormat="1" ht="33.75" customHeight="1" x14ac:dyDescent="0.25">
      <c r="A70" s="82"/>
      <c r="B70" s="104"/>
      <c r="C70" s="82"/>
      <c r="D70" s="38" t="s">
        <v>79</v>
      </c>
      <c r="E70" s="82"/>
      <c r="F70" s="81"/>
      <c r="G70" s="82"/>
      <c r="H70" s="82"/>
      <c r="I70" s="81"/>
      <c r="J70" s="41" t="s">
        <v>9</v>
      </c>
      <c r="K70" s="40">
        <v>0</v>
      </c>
      <c r="L70" s="40">
        <v>0</v>
      </c>
      <c r="M70" s="40">
        <v>25203.65</v>
      </c>
    </row>
    <row r="71" spans="1:14" s="1" customFormat="1" ht="15.75" x14ac:dyDescent="0.25">
      <c r="A71" s="82" t="s">
        <v>83</v>
      </c>
      <c r="B71" s="104" t="s">
        <v>56</v>
      </c>
      <c r="C71" s="81" t="s">
        <v>165</v>
      </c>
      <c r="D71" s="38" t="s">
        <v>31</v>
      </c>
      <c r="E71" s="82" t="s">
        <v>13</v>
      </c>
      <c r="F71" s="81" t="s">
        <v>12</v>
      </c>
      <c r="G71" s="82" t="s">
        <v>197</v>
      </c>
      <c r="H71" s="83">
        <f>I71+K71+L71+M71</f>
        <v>65337.01</v>
      </c>
      <c r="I71" s="84">
        <f>5289+2751</f>
        <v>8040</v>
      </c>
      <c r="J71" s="97" t="s">
        <v>7</v>
      </c>
      <c r="K71" s="107">
        <f>K74</f>
        <v>0</v>
      </c>
      <c r="L71" s="107">
        <f>L74</f>
        <v>0</v>
      </c>
      <c r="M71" s="107">
        <f>M74</f>
        <v>57297.01</v>
      </c>
    </row>
    <row r="72" spans="1:14" s="1" customFormat="1" ht="15" customHeight="1" x14ac:dyDescent="0.25">
      <c r="A72" s="82"/>
      <c r="B72" s="104"/>
      <c r="C72" s="81"/>
      <c r="D72" s="82" t="s">
        <v>79</v>
      </c>
      <c r="E72" s="82"/>
      <c r="F72" s="81"/>
      <c r="G72" s="82"/>
      <c r="H72" s="83"/>
      <c r="I72" s="84"/>
      <c r="J72" s="97"/>
      <c r="K72" s="107"/>
      <c r="L72" s="107"/>
      <c r="M72" s="107"/>
    </row>
    <row r="73" spans="1:14" s="1" customFormat="1" ht="15.75" x14ac:dyDescent="0.25">
      <c r="A73" s="82"/>
      <c r="B73" s="104"/>
      <c r="C73" s="81"/>
      <c r="D73" s="82"/>
      <c r="E73" s="82"/>
      <c r="F73" s="81"/>
      <c r="G73" s="82"/>
      <c r="H73" s="83"/>
      <c r="I73" s="84"/>
      <c r="J73" s="36" t="s">
        <v>8</v>
      </c>
      <c r="K73" s="40">
        <v>0</v>
      </c>
      <c r="L73" s="40">
        <v>0</v>
      </c>
      <c r="M73" s="40">
        <v>0</v>
      </c>
    </row>
    <row r="74" spans="1:14" s="1" customFormat="1" ht="21.75" customHeight="1" x14ac:dyDescent="0.25">
      <c r="A74" s="82"/>
      <c r="B74" s="104"/>
      <c r="C74" s="81"/>
      <c r="D74" s="82"/>
      <c r="E74" s="82"/>
      <c r="F74" s="81"/>
      <c r="G74" s="82"/>
      <c r="H74" s="83"/>
      <c r="I74" s="84"/>
      <c r="J74" s="41" t="s">
        <v>9</v>
      </c>
      <c r="K74" s="40">
        <v>0</v>
      </c>
      <c r="L74" s="40">
        <v>0</v>
      </c>
      <c r="M74" s="40">
        <v>57297.01</v>
      </c>
    </row>
    <row r="75" spans="1:14" s="30" customFormat="1" ht="13.5" customHeight="1" x14ac:dyDescent="0.25">
      <c r="A75" s="98" t="s">
        <v>112</v>
      </c>
      <c r="B75" s="98"/>
      <c r="C75" s="98"/>
      <c r="D75" s="98"/>
      <c r="E75" s="98"/>
      <c r="F75" s="98"/>
      <c r="G75" s="98"/>
      <c r="H75" s="98"/>
      <c r="I75" s="98"/>
      <c r="J75" s="7" t="s">
        <v>7</v>
      </c>
      <c r="K75" s="3">
        <f t="shared" ref="K75:L75" si="24">K76+K77</f>
        <v>6476.8</v>
      </c>
      <c r="L75" s="3">
        <f t="shared" si="24"/>
        <v>7876.2099999999991</v>
      </c>
      <c r="M75" s="3">
        <f t="shared" ref="M75" si="25">M76+M77</f>
        <v>120636.21999999999</v>
      </c>
    </row>
    <row r="76" spans="1:14" s="30" customFormat="1" ht="14.25" customHeight="1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7" t="s">
        <v>8</v>
      </c>
      <c r="K76" s="3">
        <v>0</v>
      </c>
      <c r="L76" s="3">
        <v>0</v>
      </c>
      <c r="M76" s="3">
        <v>0</v>
      </c>
    </row>
    <row r="77" spans="1:14" s="30" customFormat="1" ht="15.75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7" t="s">
        <v>9</v>
      </c>
      <c r="K77" s="3">
        <f>K85+K90+K82+K87+K80</f>
        <v>6476.8</v>
      </c>
      <c r="L77" s="3">
        <f t="shared" ref="L77:M77" si="26">L85+L90+L82+L87+L80</f>
        <v>7876.2099999999991</v>
      </c>
      <c r="M77" s="3">
        <f t="shared" si="26"/>
        <v>120636.21999999999</v>
      </c>
    </row>
    <row r="78" spans="1:14" s="1" customFormat="1" ht="18.75" customHeight="1" x14ac:dyDescent="0.25">
      <c r="A78" s="82" t="s">
        <v>199</v>
      </c>
      <c r="B78" s="97" t="s">
        <v>70</v>
      </c>
      <c r="C78" s="82" t="s">
        <v>108</v>
      </c>
      <c r="D78" s="38" t="s">
        <v>32</v>
      </c>
      <c r="E78" s="82" t="s">
        <v>13</v>
      </c>
      <c r="F78" s="91" t="s">
        <v>12</v>
      </c>
      <c r="G78" s="85" t="s">
        <v>15</v>
      </c>
      <c r="H78" s="93">
        <f>I78+K78+L78+M78</f>
        <v>11072.61</v>
      </c>
      <c r="I78" s="95">
        <v>4595.8100000000004</v>
      </c>
      <c r="J78" s="44" t="s">
        <v>7</v>
      </c>
      <c r="K78" s="47">
        <f>K80</f>
        <v>6476.8</v>
      </c>
      <c r="L78" s="47">
        <f>L80</f>
        <v>0</v>
      </c>
      <c r="M78" s="47">
        <f>M80</f>
        <v>0</v>
      </c>
    </row>
    <row r="79" spans="1:14" s="1" customFormat="1" ht="15" customHeight="1" x14ac:dyDescent="0.25">
      <c r="A79" s="82"/>
      <c r="B79" s="97"/>
      <c r="C79" s="82"/>
      <c r="D79" s="85" t="s">
        <v>71</v>
      </c>
      <c r="E79" s="82"/>
      <c r="F79" s="101"/>
      <c r="G79" s="86"/>
      <c r="H79" s="102"/>
      <c r="I79" s="112"/>
      <c r="J79" s="41" t="s">
        <v>8</v>
      </c>
      <c r="K79" s="9">
        <v>0</v>
      </c>
      <c r="L79" s="9">
        <v>0</v>
      </c>
      <c r="M79" s="9">
        <v>0</v>
      </c>
      <c r="N79" s="19"/>
    </row>
    <row r="80" spans="1:14" s="1" customFormat="1" ht="15.75" x14ac:dyDescent="0.25">
      <c r="A80" s="82"/>
      <c r="B80" s="97"/>
      <c r="C80" s="82"/>
      <c r="D80" s="87"/>
      <c r="E80" s="82"/>
      <c r="F80" s="92"/>
      <c r="G80" s="87"/>
      <c r="H80" s="94"/>
      <c r="I80" s="96"/>
      <c r="J80" s="41" t="s">
        <v>9</v>
      </c>
      <c r="K80" s="40">
        <v>6476.8</v>
      </c>
      <c r="L80" s="40">
        <v>0</v>
      </c>
      <c r="M80" s="40">
        <v>0</v>
      </c>
      <c r="N80" s="19"/>
    </row>
    <row r="81" spans="1:14" s="20" customFormat="1" ht="15.75" customHeight="1" x14ac:dyDescent="0.25">
      <c r="A81" s="82" t="s">
        <v>286</v>
      </c>
      <c r="B81" s="97" t="s">
        <v>200</v>
      </c>
      <c r="C81" s="81" t="s">
        <v>273</v>
      </c>
      <c r="D81" s="81" t="s">
        <v>31</v>
      </c>
      <c r="E81" s="82" t="s">
        <v>13</v>
      </c>
      <c r="F81" s="81" t="s">
        <v>243</v>
      </c>
      <c r="G81" s="81">
        <v>2026</v>
      </c>
      <c r="H81" s="84">
        <f>I81+K81+L81+M81</f>
        <v>23610.36</v>
      </c>
      <c r="I81" s="84">
        <v>0</v>
      </c>
      <c r="J81" s="32" t="s">
        <v>7</v>
      </c>
      <c r="K81" s="39">
        <f>K82</f>
        <v>0</v>
      </c>
      <c r="L81" s="39">
        <f t="shared" ref="L81" si="27">L82</f>
        <v>0</v>
      </c>
      <c r="M81" s="39">
        <f t="shared" ref="M81" si="28">M82</f>
        <v>23610.36</v>
      </c>
    </row>
    <row r="82" spans="1:14" s="20" customFormat="1" ht="37.5" customHeight="1" x14ac:dyDescent="0.25">
      <c r="A82" s="82"/>
      <c r="B82" s="97"/>
      <c r="C82" s="81"/>
      <c r="D82" s="81"/>
      <c r="E82" s="82"/>
      <c r="F82" s="81"/>
      <c r="G82" s="81"/>
      <c r="H82" s="81"/>
      <c r="I82" s="84"/>
      <c r="J82" s="42" t="s">
        <v>9</v>
      </c>
      <c r="K82" s="39">
        <v>0</v>
      </c>
      <c r="L82" s="39">
        <v>0</v>
      </c>
      <c r="M82" s="39">
        <v>23610.36</v>
      </c>
    </row>
    <row r="83" spans="1:14" s="22" customFormat="1" ht="15.75" customHeight="1" x14ac:dyDescent="0.25">
      <c r="A83" s="82"/>
      <c r="B83" s="97"/>
      <c r="C83" s="81"/>
      <c r="D83" s="82" t="s">
        <v>82</v>
      </c>
      <c r="E83" s="82"/>
      <c r="F83" s="81" t="s">
        <v>12</v>
      </c>
      <c r="G83" s="82">
        <v>2026</v>
      </c>
      <c r="H83" s="83">
        <f>I83+K83+L83+M83</f>
        <v>14905.21</v>
      </c>
      <c r="I83" s="84">
        <v>0</v>
      </c>
      <c r="J83" s="36" t="s">
        <v>7</v>
      </c>
      <c r="K83" s="40">
        <f>K85</f>
        <v>0</v>
      </c>
      <c r="L83" s="40">
        <f>L85</f>
        <v>0</v>
      </c>
      <c r="M83" s="40">
        <f>M85</f>
        <v>14905.21</v>
      </c>
    </row>
    <row r="84" spans="1:14" s="22" customFormat="1" ht="15.75" x14ac:dyDescent="0.25">
      <c r="A84" s="82"/>
      <c r="B84" s="97"/>
      <c r="C84" s="81"/>
      <c r="D84" s="82"/>
      <c r="E84" s="82"/>
      <c r="F84" s="81"/>
      <c r="G84" s="82"/>
      <c r="H84" s="83"/>
      <c r="I84" s="84"/>
      <c r="J84" s="36" t="s">
        <v>8</v>
      </c>
      <c r="K84" s="40">
        <v>0</v>
      </c>
      <c r="L84" s="40">
        <v>0</v>
      </c>
      <c r="M84" s="40">
        <v>0</v>
      </c>
    </row>
    <row r="85" spans="1:14" s="22" customFormat="1" ht="15.75" x14ac:dyDescent="0.25">
      <c r="A85" s="82"/>
      <c r="B85" s="97"/>
      <c r="C85" s="81"/>
      <c r="D85" s="82"/>
      <c r="E85" s="82"/>
      <c r="F85" s="81"/>
      <c r="G85" s="82"/>
      <c r="H85" s="83"/>
      <c r="I85" s="84"/>
      <c r="J85" s="41" t="s">
        <v>9</v>
      </c>
      <c r="K85" s="40">
        <v>0</v>
      </c>
      <c r="L85" s="40">
        <v>0</v>
      </c>
      <c r="M85" s="40">
        <v>14905.21</v>
      </c>
    </row>
    <row r="86" spans="1:14" s="1" customFormat="1" ht="31.5" customHeight="1" x14ac:dyDescent="0.25">
      <c r="A86" s="82" t="s">
        <v>217</v>
      </c>
      <c r="B86" s="97" t="s">
        <v>216</v>
      </c>
      <c r="C86" s="81" t="s">
        <v>218</v>
      </c>
      <c r="D86" s="81" t="s">
        <v>31</v>
      </c>
      <c r="E86" s="82" t="s">
        <v>13</v>
      </c>
      <c r="F86" s="81" t="s">
        <v>243</v>
      </c>
      <c r="G86" s="82">
        <v>2025</v>
      </c>
      <c r="H86" s="84">
        <f>I86+K86+L86+M86</f>
        <v>5171.3999999999996</v>
      </c>
      <c r="I86" s="84">
        <v>0</v>
      </c>
      <c r="J86" s="32" t="s">
        <v>7</v>
      </c>
      <c r="K86" s="39">
        <f>K87</f>
        <v>0</v>
      </c>
      <c r="L86" s="39">
        <f t="shared" ref="L86:M86" si="29">L87</f>
        <v>5171.3999999999996</v>
      </c>
      <c r="M86" s="39">
        <f t="shared" si="29"/>
        <v>0</v>
      </c>
    </row>
    <row r="87" spans="1:14" s="1" customFormat="1" ht="24" customHeight="1" x14ac:dyDescent="0.25">
      <c r="A87" s="82"/>
      <c r="B87" s="97"/>
      <c r="C87" s="81"/>
      <c r="D87" s="81"/>
      <c r="E87" s="82"/>
      <c r="F87" s="81"/>
      <c r="G87" s="82"/>
      <c r="H87" s="81"/>
      <c r="I87" s="84"/>
      <c r="J87" s="42" t="s">
        <v>9</v>
      </c>
      <c r="K87" s="40">
        <v>0</v>
      </c>
      <c r="L87" s="40">
        <v>5171.3999999999996</v>
      </c>
      <c r="M87" s="40">
        <v>0</v>
      </c>
    </row>
    <row r="88" spans="1:14" s="1" customFormat="1" ht="15.75" customHeight="1" x14ac:dyDescent="0.25">
      <c r="A88" s="82"/>
      <c r="B88" s="97"/>
      <c r="C88" s="81"/>
      <c r="D88" s="82" t="s">
        <v>82</v>
      </c>
      <c r="E88" s="82"/>
      <c r="F88" s="81" t="s">
        <v>12</v>
      </c>
      <c r="G88" s="82" t="s">
        <v>201</v>
      </c>
      <c r="H88" s="83">
        <f>I88+K88+L88+M88</f>
        <v>84825.459999999992</v>
      </c>
      <c r="I88" s="84">
        <v>0</v>
      </c>
      <c r="J88" s="41" t="s">
        <v>7</v>
      </c>
      <c r="K88" s="9">
        <f>K90</f>
        <v>0</v>
      </c>
      <c r="L88" s="9">
        <f>L90</f>
        <v>2704.81</v>
      </c>
      <c r="M88" s="9">
        <f>M90</f>
        <v>82120.649999999994</v>
      </c>
      <c r="N88" s="105"/>
    </row>
    <row r="89" spans="1:14" s="1" customFormat="1" ht="15" customHeight="1" x14ac:dyDescent="0.25">
      <c r="A89" s="82"/>
      <c r="B89" s="97"/>
      <c r="C89" s="81"/>
      <c r="D89" s="82"/>
      <c r="E89" s="82"/>
      <c r="F89" s="81"/>
      <c r="G89" s="82"/>
      <c r="H89" s="82"/>
      <c r="I89" s="84"/>
      <c r="J89" s="41" t="s">
        <v>8</v>
      </c>
      <c r="K89" s="9">
        <v>0</v>
      </c>
      <c r="L89" s="9">
        <v>0</v>
      </c>
      <c r="M89" s="9">
        <v>0</v>
      </c>
      <c r="N89" s="105"/>
    </row>
    <row r="90" spans="1:14" s="1" customFormat="1" ht="15.75" x14ac:dyDescent="0.25">
      <c r="A90" s="82"/>
      <c r="B90" s="97"/>
      <c r="C90" s="81"/>
      <c r="D90" s="82"/>
      <c r="E90" s="82"/>
      <c r="F90" s="81"/>
      <c r="G90" s="82"/>
      <c r="H90" s="82"/>
      <c r="I90" s="84"/>
      <c r="J90" s="41" t="s">
        <v>9</v>
      </c>
      <c r="K90" s="40">
        <v>0</v>
      </c>
      <c r="L90" s="40">
        <v>2704.81</v>
      </c>
      <c r="M90" s="40">
        <v>82120.649999999994</v>
      </c>
      <c r="N90" s="19"/>
    </row>
    <row r="91" spans="1:14" s="8" customFormat="1" ht="15.75" x14ac:dyDescent="0.25">
      <c r="A91" s="98" t="s">
        <v>113</v>
      </c>
      <c r="B91" s="98"/>
      <c r="C91" s="98"/>
      <c r="D91" s="98"/>
      <c r="E91" s="98"/>
      <c r="F91" s="98"/>
      <c r="G91" s="98"/>
      <c r="H91" s="98"/>
      <c r="I91" s="98"/>
      <c r="J91" s="7" t="s">
        <v>7</v>
      </c>
      <c r="K91" s="3">
        <f t="shared" ref="K91:L91" si="30">K92+K93</f>
        <v>0</v>
      </c>
      <c r="L91" s="3">
        <f t="shared" si="30"/>
        <v>215422.51</v>
      </c>
      <c r="M91" s="3">
        <f t="shared" ref="M91" si="31">M92+M93</f>
        <v>357613.62</v>
      </c>
    </row>
    <row r="92" spans="1:14" s="8" customFormat="1" ht="15.75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7" t="s">
        <v>8</v>
      </c>
      <c r="K92" s="3">
        <f>K95+K98</f>
        <v>0</v>
      </c>
      <c r="L92" s="3">
        <f t="shared" ref="L92:M92" si="32">L95+L98</f>
        <v>128318.52</v>
      </c>
      <c r="M92" s="3">
        <f t="shared" si="32"/>
        <v>187955.44</v>
      </c>
    </row>
    <row r="93" spans="1:14" s="8" customFormat="1" ht="15.75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7" t="s">
        <v>9</v>
      </c>
      <c r="K93" s="3">
        <f>K96+K99</f>
        <v>0</v>
      </c>
      <c r="L93" s="3">
        <f>L96+L99+L101+L103</f>
        <v>87103.99</v>
      </c>
      <c r="M93" s="3">
        <f>M96+M99+M101+M103</f>
        <v>169658.18000000002</v>
      </c>
    </row>
    <row r="94" spans="1:14" s="1" customFormat="1" ht="15.75" customHeight="1" x14ac:dyDescent="0.25">
      <c r="A94" s="82" t="s">
        <v>202</v>
      </c>
      <c r="B94" s="99" t="s">
        <v>57</v>
      </c>
      <c r="C94" s="91" t="s">
        <v>78</v>
      </c>
      <c r="D94" s="46" t="s">
        <v>32</v>
      </c>
      <c r="E94" s="82" t="s">
        <v>13</v>
      </c>
      <c r="F94" s="81" t="s">
        <v>17</v>
      </c>
      <c r="G94" s="82" t="s">
        <v>201</v>
      </c>
      <c r="H94" s="83">
        <f>I94+K94+L94+M94</f>
        <v>186187.66</v>
      </c>
      <c r="I94" s="106">
        <v>0</v>
      </c>
      <c r="J94" s="41" t="s">
        <v>7</v>
      </c>
      <c r="K94" s="40">
        <f>K95+K96</f>
        <v>0</v>
      </c>
      <c r="L94" s="40">
        <f t="shared" ref="L94:M94" si="33">L95+L96</f>
        <v>83333.33</v>
      </c>
      <c r="M94" s="40">
        <f t="shared" si="33"/>
        <v>102854.33</v>
      </c>
    </row>
    <row r="95" spans="1:14" s="1" customFormat="1" ht="15.75" x14ac:dyDescent="0.25">
      <c r="A95" s="82"/>
      <c r="B95" s="103"/>
      <c r="C95" s="101"/>
      <c r="D95" s="85" t="s">
        <v>117</v>
      </c>
      <c r="E95" s="82"/>
      <c r="F95" s="81"/>
      <c r="G95" s="82"/>
      <c r="H95" s="83"/>
      <c r="I95" s="106"/>
      <c r="J95" s="41" t="s">
        <v>8</v>
      </c>
      <c r="K95" s="39">
        <v>0</v>
      </c>
      <c r="L95" s="39">
        <v>50000</v>
      </c>
      <c r="M95" s="40">
        <v>61712.6</v>
      </c>
    </row>
    <row r="96" spans="1:14" s="1" customFormat="1" ht="30.75" customHeight="1" x14ac:dyDescent="0.25">
      <c r="A96" s="82"/>
      <c r="B96" s="100"/>
      <c r="C96" s="92"/>
      <c r="D96" s="87"/>
      <c r="E96" s="82"/>
      <c r="F96" s="81"/>
      <c r="G96" s="82"/>
      <c r="H96" s="83"/>
      <c r="I96" s="106"/>
      <c r="J96" s="41" t="s">
        <v>9</v>
      </c>
      <c r="K96" s="40">
        <v>0</v>
      </c>
      <c r="L96" s="40">
        <v>33333.33</v>
      </c>
      <c r="M96" s="40">
        <v>41141.730000000003</v>
      </c>
    </row>
    <row r="97" spans="1:14" s="1" customFormat="1" ht="15.75" x14ac:dyDescent="0.25">
      <c r="A97" s="82" t="s">
        <v>287</v>
      </c>
      <c r="B97" s="104" t="s">
        <v>119</v>
      </c>
      <c r="C97" s="82" t="s">
        <v>77</v>
      </c>
      <c r="D97" s="38" t="s">
        <v>32</v>
      </c>
      <c r="E97" s="82" t="s">
        <v>13</v>
      </c>
      <c r="F97" s="81" t="s">
        <v>17</v>
      </c>
      <c r="G97" s="82" t="s">
        <v>201</v>
      </c>
      <c r="H97" s="83">
        <f>I97+K97+L97+M97</f>
        <v>346863.31</v>
      </c>
      <c r="I97" s="84">
        <v>4369.3900000000003</v>
      </c>
      <c r="J97" s="41" t="s">
        <v>7</v>
      </c>
      <c r="K97" s="40">
        <f>K98+K99</f>
        <v>0</v>
      </c>
      <c r="L97" s="40">
        <f>L98+L99</f>
        <v>132089.18</v>
      </c>
      <c r="M97" s="40">
        <f>M98+M99</f>
        <v>210404.74</v>
      </c>
    </row>
    <row r="98" spans="1:14" s="1" customFormat="1" ht="15.75" x14ac:dyDescent="0.25">
      <c r="A98" s="82"/>
      <c r="B98" s="104"/>
      <c r="C98" s="82"/>
      <c r="D98" s="85" t="s">
        <v>117</v>
      </c>
      <c r="E98" s="82"/>
      <c r="F98" s="81"/>
      <c r="G98" s="82"/>
      <c r="H98" s="82"/>
      <c r="I98" s="84"/>
      <c r="J98" s="41" t="s">
        <v>8</v>
      </c>
      <c r="K98" s="39">
        <v>0</v>
      </c>
      <c r="L98" s="39">
        <v>78318.52</v>
      </c>
      <c r="M98" s="39">
        <v>126242.84</v>
      </c>
    </row>
    <row r="99" spans="1:14" s="1" customFormat="1" ht="37.5" customHeight="1" x14ac:dyDescent="0.25">
      <c r="A99" s="82"/>
      <c r="B99" s="104"/>
      <c r="C99" s="82"/>
      <c r="D99" s="87"/>
      <c r="E99" s="82"/>
      <c r="F99" s="81"/>
      <c r="G99" s="82"/>
      <c r="H99" s="82"/>
      <c r="I99" s="84"/>
      <c r="J99" s="41" t="s">
        <v>9</v>
      </c>
      <c r="K99" s="39">
        <v>0</v>
      </c>
      <c r="L99" s="39">
        <v>53770.66</v>
      </c>
      <c r="M99" s="39">
        <v>84161.9</v>
      </c>
    </row>
    <row r="100" spans="1:14" s="1" customFormat="1" ht="15.75" customHeight="1" x14ac:dyDescent="0.25">
      <c r="A100" s="91" t="s">
        <v>288</v>
      </c>
      <c r="B100" s="88" t="s">
        <v>225</v>
      </c>
      <c r="C100" s="91" t="s">
        <v>272</v>
      </c>
      <c r="D100" s="85" t="s">
        <v>31</v>
      </c>
      <c r="E100" s="85" t="s">
        <v>13</v>
      </c>
      <c r="F100" s="81" t="s">
        <v>243</v>
      </c>
      <c r="G100" s="82">
        <v>2026</v>
      </c>
      <c r="H100" s="83">
        <f>I100+K100+L100+M100</f>
        <v>12577.26</v>
      </c>
      <c r="I100" s="106">
        <v>0</v>
      </c>
      <c r="J100" s="51" t="s">
        <v>7</v>
      </c>
      <c r="K100" s="53">
        <f>K101</f>
        <v>0</v>
      </c>
      <c r="L100" s="53">
        <f>L101</f>
        <v>0</v>
      </c>
      <c r="M100" s="53">
        <f>M101</f>
        <v>12577.26</v>
      </c>
      <c r="N100" s="6"/>
    </row>
    <row r="101" spans="1:14" s="1" customFormat="1" ht="32.25" customHeight="1" x14ac:dyDescent="0.25">
      <c r="A101" s="101"/>
      <c r="B101" s="89"/>
      <c r="C101" s="101"/>
      <c r="D101" s="87"/>
      <c r="E101" s="86"/>
      <c r="F101" s="81"/>
      <c r="G101" s="82"/>
      <c r="H101" s="83"/>
      <c r="I101" s="106"/>
      <c r="J101" s="41" t="s">
        <v>9</v>
      </c>
      <c r="K101" s="53">
        <v>0</v>
      </c>
      <c r="L101" s="53">
        <v>0</v>
      </c>
      <c r="M101" s="53">
        <v>12577.26</v>
      </c>
      <c r="N101" s="6"/>
    </row>
    <row r="102" spans="1:14" s="1" customFormat="1" ht="15.75" customHeight="1" x14ac:dyDescent="0.25">
      <c r="A102" s="101"/>
      <c r="B102" s="89"/>
      <c r="C102" s="101"/>
      <c r="D102" s="85" t="s">
        <v>79</v>
      </c>
      <c r="E102" s="86"/>
      <c r="F102" s="81" t="s">
        <v>12</v>
      </c>
      <c r="G102" s="82">
        <v>2026</v>
      </c>
      <c r="H102" s="83">
        <f>I102+K102+L102+M102</f>
        <v>31777.29</v>
      </c>
      <c r="I102" s="106">
        <v>0</v>
      </c>
      <c r="J102" s="51" t="s">
        <v>7</v>
      </c>
      <c r="K102" s="53">
        <f>K103</f>
        <v>0</v>
      </c>
      <c r="L102" s="53">
        <f>L103</f>
        <v>0</v>
      </c>
      <c r="M102" s="53">
        <f>M103</f>
        <v>31777.29</v>
      </c>
      <c r="N102" s="6"/>
    </row>
    <row r="103" spans="1:14" s="1" customFormat="1" ht="15.75" x14ac:dyDescent="0.25">
      <c r="A103" s="92"/>
      <c r="B103" s="90"/>
      <c r="C103" s="92"/>
      <c r="D103" s="87"/>
      <c r="E103" s="87"/>
      <c r="F103" s="81"/>
      <c r="G103" s="82"/>
      <c r="H103" s="83"/>
      <c r="I103" s="106"/>
      <c r="J103" s="41" t="s">
        <v>9</v>
      </c>
      <c r="K103" s="53">
        <v>0</v>
      </c>
      <c r="L103" s="53">
        <v>0</v>
      </c>
      <c r="M103" s="53">
        <v>31777.29</v>
      </c>
      <c r="N103" s="6"/>
    </row>
    <row r="104" spans="1:14" s="8" customFormat="1" ht="15.75" x14ac:dyDescent="0.25">
      <c r="A104" s="98" t="s">
        <v>114</v>
      </c>
      <c r="B104" s="98"/>
      <c r="C104" s="98"/>
      <c r="D104" s="98"/>
      <c r="E104" s="98"/>
      <c r="F104" s="98"/>
      <c r="G104" s="98"/>
      <c r="H104" s="98"/>
      <c r="I104" s="98"/>
      <c r="J104" s="7" t="s">
        <v>7</v>
      </c>
      <c r="K104" s="3">
        <f>K105+K106</f>
        <v>891999.08000000007</v>
      </c>
      <c r="L104" s="3">
        <f t="shared" ref="L104" si="34">L105+L106</f>
        <v>1308332.8199999998</v>
      </c>
      <c r="M104" s="3">
        <f t="shared" ref="M104" si="35">M105+M106</f>
        <v>1564603.73</v>
      </c>
    </row>
    <row r="105" spans="1:14" s="8" customFormat="1" ht="15.75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7" t="s">
        <v>8</v>
      </c>
      <c r="K105" s="3">
        <f>K114+K120+K123+K130+K136+K141+K147+K153+K156+K159+K166+K169+K172+K175+K178+K181+K189+K108+K111+K117+K144+K150</f>
        <v>656356.07000000007</v>
      </c>
      <c r="L105" s="3">
        <f t="shared" ref="L105:M105" si="36">L114+L120+L123+L130+L136+L141+L147+L153+L156+L159+L166+L169+L172+L175+L178+L181+L189+L108+L111+L117+L144+L150</f>
        <v>956314.05999999994</v>
      </c>
      <c r="M105" s="3">
        <f t="shared" si="36"/>
        <v>1334549.48</v>
      </c>
    </row>
    <row r="106" spans="1:14" s="8" customFormat="1" ht="15.75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7" t="s">
        <v>9</v>
      </c>
      <c r="K106" s="3">
        <f>K115+K121+K124+K131+K137+K139+K142+K148+K154+K162+K164+K167+K170+K173+K176+K179+K182+K184+K190+K195+K109+K112+K118+K126+K128+K145+K151+K134+K160+K193</f>
        <v>235643.01</v>
      </c>
      <c r="L106" s="3">
        <f>L115+L121+L124+L131+L137+L139+L142+L148+L154+L162+L164+L167+L170+L173+L176+L179+L182+L184+L190+L195+L109+L112+L118+L126+L128+L145+L151+L134+L160+L193</f>
        <v>352018.76</v>
      </c>
      <c r="M106" s="3">
        <f>M115+M121+M124+M131+M137+M139+M142+M148+M154+M162+M164+M167+M170+M173+M176+M179+M182+M184+M190+M195+M109+M112+M118+M126+M128+M145+M151+M134+M160+M193</f>
        <v>230054.25000000003</v>
      </c>
    </row>
    <row r="107" spans="1:14" s="10" customFormat="1" ht="15.75" customHeight="1" x14ac:dyDescent="0.25">
      <c r="A107" s="82" t="s">
        <v>175</v>
      </c>
      <c r="B107" s="97" t="s">
        <v>244</v>
      </c>
      <c r="C107" s="81" t="s">
        <v>245</v>
      </c>
      <c r="D107" s="66" t="s">
        <v>33</v>
      </c>
      <c r="E107" s="82" t="s">
        <v>11</v>
      </c>
      <c r="F107" s="81" t="s">
        <v>17</v>
      </c>
      <c r="G107" s="82" t="s">
        <v>68</v>
      </c>
      <c r="H107" s="83">
        <f>I107+K107+L107+M107</f>
        <v>596543.81999999995</v>
      </c>
      <c r="I107" s="84">
        <f>138588.93+111942.92+300338.6</f>
        <v>550870.44999999995</v>
      </c>
      <c r="J107" s="67" t="s">
        <v>7</v>
      </c>
      <c r="K107" s="68">
        <f>K108+K109</f>
        <v>45673.37</v>
      </c>
      <c r="L107" s="68">
        <f>L108+L109</f>
        <v>0</v>
      </c>
      <c r="M107" s="68">
        <f>M108+M109</f>
        <v>0</v>
      </c>
    </row>
    <row r="108" spans="1:14" s="1" customFormat="1" ht="15.75" x14ac:dyDescent="0.25">
      <c r="A108" s="82"/>
      <c r="B108" s="97"/>
      <c r="C108" s="81"/>
      <c r="D108" s="82" t="s">
        <v>18</v>
      </c>
      <c r="E108" s="82"/>
      <c r="F108" s="81"/>
      <c r="G108" s="82"/>
      <c r="H108" s="83"/>
      <c r="I108" s="84"/>
      <c r="J108" s="41" t="s">
        <v>8</v>
      </c>
      <c r="K108" s="70">
        <v>39215.040000000001</v>
      </c>
      <c r="L108" s="69">
        <v>0</v>
      </c>
      <c r="M108" s="69">
        <v>0</v>
      </c>
    </row>
    <row r="109" spans="1:14" s="1" customFormat="1" ht="15.75" x14ac:dyDescent="0.25">
      <c r="A109" s="82"/>
      <c r="B109" s="97"/>
      <c r="C109" s="81"/>
      <c r="D109" s="82"/>
      <c r="E109" s="82"/>
      <c r="F109" s="81"/>
      <c r="G109" s="82"/>
      <c r="H109" s="83"/>
      <c r="I109" s="84"/>
      <c r="J109" s="41" t="s">
        <v>9</v>
      </c>
      <c r="K109" s="69">
        <f>396.11+6062.22</f>
        <v>6458.33</v>
      </c>
      <c r="L109" s="69">
        <v>0</v>
      </c>
      <c r="M109" s="69">
        <v>0</v>
      </c>
    </row>
    <row r="110" spans="1:14" s="10" customFormat="1" ht="15.75" x14ac:dyDescent="0.25">
      <c r="A110" s="81" t="s">
        <v>203</v>
      </c>
      <c r="B110" s="104" t="s">
        <v>247</v>
      </c>
      <c r="C110" s="81" t="s">
        <v>248</v>
      </c>
      <c r="D110" s="81" t="s">
        <v>33</v>
      </c>
      <c r="E110" s="81" t="s">
        <v>11</v>
      </c>
      <c r="F110" s="81" t="s">
        <v>12</v>
      </c>
      <c r="G110" s="81" t="s">
        <v>15</v>
      </c>
      <c r="H110" s="84">
        <f>I110+K110+L110+M110</f>
        <v>154731.66</v>
      </c>
      <c r="I110" s="84">
        <f>12098.29+140124.81</f>
        <v>152223.1</v>
      </c>
      <c r="J110" s="42" t="s">
        <v>7</v>
      </c>
      <c r="K110" s="68">
        <f>K111+K112</f>
        <v>2508.56</v>
      </c>
      <c r="L110" s="68">
        <f t="shared" ref="L110:M110" si="37">L111+L112</f>
        <v>0</v>
      </c>
      <c r="M110" s="68">
        <f t="shared" si="37"/>
        <v>0</v>
      </c>
    </row>
    <row r="111" spans="1:14" s="10" customFormat="1" ht="15.75" x14ac:dyDescent="0.25">
      <c r="A111" s="81"/>
      <c r="B111" s="104"/>
      <c r="C111" s="81"/>
      <c r="D111" s="81"/>
      <c r="E111" s="81"/>
      <c r="F111" s="81"/>
      <c r="G111" s="81"/>
      <c r="H111" s="81"/>
      <c r="I111" s="84"/>
      <c r="J111" s="42" t="s">
        <v>8</v>
      </c>
      <c r="K111" s="68">
        <v>2470.0700000000002</v>
      </c>
      <c r="L111" s="68">
        <v>0</v>
      </c>
      <c r="M111" s="68">
        <v>0</v>
      </c>
    </row>
    <row r="112" spans="1:14" s="10" customFormat="1" ht="39.75" customHeight="1" x14ac:dyDescent="0.25">
      <c r="A112" s="81"/>
      <c r="B112" s="104"/>
      <c r="C112" s="81"/>
      <c r="D112" s="66" t="s">
        <v>18</v>
      </c>
      <c r="E112" s="81"/>
      <c r="F112" s="81"/>
      <c r="G112" s="81"/>
      <c r="H112" s="81"/>
      <c r="I112" s="84"/>
      <c r="J112" s="42" t="s">
        <v>9</v>
      </c>
      <c r="K112" s="68">
        <f>24.95+13.54</f>
        <v>38.489999999999995</v>
      </c>
      <c r="L112" s="68">
        <v>0</v>
      </c>
      <c r="M112" s="68">
        <v>0</v>
      </c>
    </row>
    <row r="113" spans="1:14" s="10" customFormat="1" ht="15.75" customHeight="1" x14ac:dyDescent="0.25">
      <c r="A113" s="85" t="s">
        <v>176</v>
      </c>
      <c r="B113" s="88" t="s">
        <v>58</v>
      </c>
      <c r="C113" s="85" t="s">
        <v>233</v>
      </c>
      <c r="D113" s="38" t="s">
        <v>33</v>
      </c>
      <c r="E113" s="85" t="s">
        <v>11</v>
      </c>
      <c r="F113" s="91" t="s">
        <v>17</v>
      </c>
      <c r="G113" s="82" t="s">
        <v>138</v>
      </c>
      <c r="H113" s="83">
        <f>I113+K113+L113+M113</f>
        <v>353634.25</v>
      </c>
      <c r="I113" s="84">
        <v>44.5</v>
      </c>
      <c r="J113" s="36" t="s">
        <v>7</v>
      </c>
      <c r="K113" s="40">
        <f>K114+K115</f>
        <v>54.4</v>
      </c>
      <c r="L113" s="40">
        <f>L114+L115</f>
        <v>353535.35</v>
      </c>
      <c r="M113" s="40">
        <f>M114+M115</f>
        <v>0</v>
      </c>
    </row>
    <row r="114" spans="1:14" s="1" customFormat="1" ht="15.75" x14ac:dyDescent="0.25">
      <c r="A114" s="86"/>
      <c r="B114" s="89"/>
      <c r="C114" s="86"/>
      <c r="D114" s="85" t="s">
        <v>18</v>
      </c>
      <c r="E114" s="86"/>
      <c r="F114" s="101"/>
      <c r="G114" s="82"/>
      <c r="H114" s="83"/>
      <c r="I114" s="84"/>
      <c r="J114" s="36" t="s">
        <v>8</v>
      </c>
      <c r="K114" s="40">
        <v>0</v>
      </c>
      <c r="L114" s="40">
        <v>350000</v>
      </c>
      <c r="M114" s="40">
        <v>0</v>
      </c>
    </row>
    <row r="115" spans="1:14" s="1" customFormat="1" ht="15.75" x14ac:dyDescent="0.25">
      <c r="A115" s="87"/>
      <c r="B115" s="90"/>
      <c r="C115" s="87"/>
      <c r="D115" s="87"/>
      <c r="E115" s="87"/>
      <c r="F115" s="92"/>
      <c r="G115" s="82"/>
      <c r="H115" s="83"/>
      <c r="I115" s="84"/>
      <c r="J115" s="41" t="s">
        <v>9</v>
      </c>
      <c r="K115" s="40">
        <v>54.4</v>
      </c>
      <c r="L115" s="39">
        <v>3535.35</v>
      </c>
      <c r="M115" s="39">
        <v>0</v>
      </c>
    </row>
    <row r="116" spans="1:14" s="1" customFormat="1" ht="15.75" x14ac:dyDescent="0.25">
      <c r="A116" s="82" t="s">
        <v>246</v>
      </c>
      <c r="B116" s="97" t="s">
        <v>249</v>
      </c>
      <c r="C116" s="81" t="s">
        <v>250</v>
      </c>
      <c r="D116" s="64" t="s">
        <v>33</v>
      </c>
      <c r="E116" s="82" t="s">
        <v>11</v>
      </c>
      <c r="F116" s="81" t="s">
        <v>17</v>
      </c>
      <c r="G116" s="82" t="s">
        <v>22</v>
      </c>
      <c r="H116" s="83">
        <f>I116+K116+L116+M116</f>
        <v>148526.30000000002</v>
      </c>
      <c r="I116" s="84">
        <f>18.36+72378.34+75323.13</f>
        <v>147719.83000000002</v>
      </c>
      <c r="J116" s="67" t="s">
        <v>7</v>
      </c>
      <c r="K116" s="69">
        <f>K117+K118</f>
        <v>806.46999999999991</v>
      </c>
      <c r="L116" s="69">
        <f t="shared" ref="L116:M116" si="38">L117+L118</f>
        <v>0</v>
      </c>
      <c r="M116" s="69">
        <f t="shared" si="38"/>
        <v>0</v>
      </c>
    </row>
    <row r="117" spans="1:14" s="1" customFormat="1" ht="15.75" x14ac:dyDescent="0.25">
      <c r="A117" s="82"/>
      <c r="B117" s="97"/>
      <c r="C117" s="81"/>
      <c r="D117" s="82" t="s">
        <v>18</v>
      </c>
      <c r="E117" s="82"/>
      <c r="F117" s="81"/>
      <c r="G117" s="82"/>
      <c r="H117" s="83"/>
      <c r="I117" s="84"/>
      <c r="J117" s="41" t="s">
        <v>8</v>
      </c>
      <c r="K117" s="69">
        <v>798.41</v>
      </c>
      <c r="L117" s="69">
        <v>0</v>
      </c>
      <c r="M117" s="69">
        <v>0</v>
      </c>
    </row>
    <row r="118" spans="1:14" s="1" customFormat="1" ht="15.75" x14ac:dyDescent="0.25">
      <c r="A118" s="82"/>
      <c r="B118" s="97"/>
      <c r="C118" s="81"/>
      <c r="D118" s="82"/>
      <c r="E118" s="82"/>
      <c r="F118" s="81"/>
      <c r="G118" s="82"/>
      <c r="H118" s="83"/>
      <c r="I118" s="84"/>
      <c r="J118" s="41" t="s">
        <v>9</v>
      </c>
      <c r="K118" s="69">
        <v>8.06</v>
      </c>
      <c r="L118" s="69">
        <v>0</v>
      </c>
      <c r="M118" s="69">
        <v>0</v>
      </c>
    </row>
    <row r="119" spans="1:14" s="10" customFormat="1" ht="15.75" customHeight="1" x14ac:dyDescent="0.25">
      <c r="A119" s="101" t="s">
        <v>16</v>
      </c>
      <c r="B119" s="88" t="s">
        <v>59</v>
      </c>
      <c r="C119" s="91" t="s">
        <v>172</v>
      </c>
      <c r="D119" s="33" t="s">
        <v>33</v>
      </c>
      <c r="E119" s="91" t="s">
        <v>11</v>
      </c>
      <c r="F119" s="81" t="s">
        <v>12</v>
      </c>
      <c r="G119" s="81" t="s">
        <v>15</v>
      </c>
      <c r="H119" s="84">
        <f>I119+K119+L119+M119</f>
        <v>70461.41</v>
      </c>
      <c r="I119" s="84">
        <v>0.55000000000000004</v>
      </c>
      <c r="J119" s="32" t="s">
        <v>7</v>
      </c>
      <c r="K119" s="39">
        <f>K120+K121</f>
        <v>70460.86</v>
      </c>
      <c r="L119" s="39">
        <f>L120+L121</f>
        <v>0</v>
      </c>
      <c r="M119" s="39">
        <f>M120+M121</f>
        <v>0</v>
      </c>
    </row>
    <row r="120" spans="1:14" s="10" customFormat="1" ht="15.75" x14ac:dyDescent="0.25">
      <c r="A120" s="101"/>
      <c r="B120" s="89"/>
      <c r="C120" s="101"/>
      <c r="D120" s="81" t="s">
        <v>18</v>
      </c>
      <c r="E120" s="101"/>
      <c r="F120" s="81"/>
      <c r="G120" s="81"/>
      <c r="H120" s="84"/>
      <c r="I120" s="84"/>
      <c r="J120" s="42" t="s">
        <v>8</v>
      </c>
      <c r="K120" s="39">
        <v>69752.73</v>
      </c>
      <c r="L120" s="39">
        <v>0</v>
      </c>
      <c r="M120" s="39">
        <v>0</v>
      </c>
    </row>
    <row r="121" spans="1:14" s="10" customFormat="1" ht="15.75" x14ac:dyDescent="0.25">
      <c r="A121" s="92"/>
      <c r="B121" s="90"/>
      <c r="C121" s="92"/>
      <c r="D121" s="81"/>
      <c r="E121" s="92"/>
      <c r="F121" s="81"/>
      <c r="G121" s="81"/>
      <c r="H121" s="84"/>
      <c r="I121" s="84"/>
      <c r="J121" s="42" t="s">
        <v>9</v>
      </c>
      <c r="K121" s="39">
        <v>708.13</v>
      </c>
      <c r="L121" s="39">
        <v>0</v>
      </c>
      <c r="M121" s="39">
        <v>0</v>
      </c>
    </row>
    <row r="122" spans="1:14" s="1" customFormat="1" ht="15" customHeight="1" x14ac:dyDescent="0.25">
      <c r="A122" s="82" t="s">
        <v>260</v>
      </c>
      <c r="B122" s="97" t="s">
        <v>204</v>
      </c>
      <c r="C122" s="82" t="s">
        <v>219</v>
      </c>
      <c r="D122" s="38" t="s">
        <v>33</v>
      </c>
      <c r="E122" s="82" t="s">
        <v>11</v>
      </c>
      <c r="F122" s="81" t="s">
        <v>23</v>
      </c>
      <c r="G122" s="82">
        <v>2025</v>
      </c>
      <c r="H122" s="83">
        <f>I122+K122+L122+M122</f>
        <v>7862.44</v>
      </c>
      <c r="I122" s="84">
        <v>0</v>
      </c>
      <c r="J122" s="41" t="s">
        <v>7</v>
      </c>
      <c r="K122" s="40">
        <f t="shared" ref="K122:M122" si="39">K124</f>
        <v>0</v>
      </c>
      <c r="L122" s="40">
        <f t="shared" si="39"/>
        <v>7862.44</v>
      </c>
      <c r="M122" s="40">
        <f t="shared" si="39"/>
        <v>0</v>
      </c>
    </row>
    <row r="123" spans="1:14" s="1" customFormat="1" ht="15" customHeight="1" x14ac:dyDescent="0.25">
      <c r="A123" s="82"/>
      <c r="B123" s="97"/>
      <c r="C123" s="82"/>
      <c r="D123" s="82" t="s">
        <v>18</v>
      </c>
      <c r="E123" s="82"/>
      <c r="F123" s="81"/>
      <c r="G123" s="82"/>
      <c r="H123" s="83"/>
      <c r="I123" s="84"/>
      <c r="J123" s="41" t="s">
        <v>8</v>
      </c>
      <c r="K123" s="40">
        <v>0</v>
      </c>
      <c r="L123" s="40">
        <v>0</v>
      </c>
      <c r="M123" s="40">
        <v>0</v>
      </c>
    </row>
    <row r="124" spans="1:14" s="1" customFormat="1" ht="22.5" customHeight="1" x14ac:dyDescent="0.25">
      <c r="A124" s="82"/>
      <c r="B124" s="97"/>
      <c r="C124" s="82"/>
      <c r="D124" s="82"/>
      <c r="E124" s="82"/>
      <c r="F124" s="81"/>
      <c r="G124" s="82"/>
      <c r="H124" s="82"/>
      <c r="I124" s="84"/>
      <c r="J124" s="41" t="s">
        <v>9</v>
      </c>
      <c r="K124" s="40">
        <v>0</v>
      </c>
      <c r="L124" s="40">
        <v>7862.44</v>
      </c>
      <c r="M124" s="40">
        <v>0</v>
      </c>
    </row>
    <row r="125" spans="1:14" s="10" customFormat="1" ht="30" customHeight="1" x14ac:dyDescent="0.25">
      <c r="A125" s="81" t="s">
        <v>122</v>
      </c>
      <c r="B125" s="104" t="s">
        <v>251</v>
      </c>
      <c r="C125" s="81" t="s">
        <v>252</v>
      </c>
      <c r="D125" s="66" t="s">
        <v>33</v>
      </c>
      <c r="E125" s="81" t="s">
        <v>11</v>
      </c>
      <c r="F125" s="81" t="s">
        <v>12</v>
      </c>
      <c r="G125" s="81" t="s">
        <v>15</v>
      </c>
      <c r="H125" s="84">
        <f>I125+K125+L125+M125</f>
        <v>111079.2</v>
      </c>
      <c r="I125" s="84">
        <f>51940.36+59130.07</f>
        <v>111070.43</v>
      </c>
      <c r="J125" s="42" t="s">
        <v>7</v>
      </c>
      <c r="K125" s="28">
        <f>K126</f>
        <v>8.77</v>
      </c>
      <c r="L125" s="28">
        <f>L126</f>
        <v>0</v>
      </c>
      <c r="M125" s="28">
        <f>M126</f>
        <v>0</v>
      </c>
    </row>
    <row r="126" spans="1:14" s="10" customFormat="1" ht="33.75" customHeight="1" x14ac:dyDescent="0.25">
      <c r="A126" s="81"/>
      <c r="B126" s="104"/>
      <c r="C126" s="81"/>
      <c r="D126" s="66" t="s">
        <v>18</v>
      </c>
      <c r="E126" s="81"/>
      <c r="F126" s="81"/>
      <c r="G126" s="81"/>
      <c r="H126" s="84"/>
      <c r="I126" s="84"/>
      <c r="J126" s="42" t="s">
        <v>9</v>
      </c>
      <c r="K126" s="68">
        <v>8.77</v>
      </c>
      <c r="L126" s="68">
        <v>0</v>
      </c>
      <c r="M126" s="68">
        <v>0</v>
      </c>
      <c r="N126" s="11"/>
    </row>
    <row r="127" spans="1:14" s="10" customFormat="1" ht="15.75" customHeight="1" x14ac:dyDescent="0.25">
      <c r="A127" s="81" t="s">
        <v>139</v>
      </c>
      <c r="B127" s="104" t="s">
        <v>253</v>
      </c>
      <c r="C127" s="81" t="s">
        <v>254</v>
      </c>
      <c r="D127" s="66" t="s">
        <v>33</v>
      </c>
      <c r="E127" s="81" t="s">
        <v>11</v>
      </c>
      <c r="F127" s="81" t="s">
        <v>12</v>
      </c>
      <c r="G127" s="81" t="s">
        <v>22</v>
      </c>
      <c r="H127" s="84">
        <f>I127+K127+L127+M127</f>
        <v>188072.27000000002</v>
      </c>
      <c r="I127" s="84">
        <f>74445.97+80803</f>
        <v>155248.97</v>
      </c>
      <c r="J127" s="65" t="s">
        <v>7</v>
      </c>
      <c r="K127" s="68">
        <f>K128</f>
        <v>32823.300000000003</v>
      </c>
      <c r="L127" s="68">
        <f>L128</f>
        <v>0</v>
      </c>
      <c r="M127" s="68">
        <f>M128</f>
        <v>0</v>
      </c>
    </row>
    <row r="128" spans="1:14" s="10" customFormat="1" ht="30.75" customHeight="1" x14ac:dyDescent="0.25">
      <c r="A128" s="81"/>
      <c r="B128" s="104"/>
      <c r="C128" s="81"/>
      <c r="D128" s="66" t="s">
        <v>18</v>
      </c>
      <c r="E128" s="81"/>
      <c r="F128" s="81"/>
      <c r="G128" s="81"/>
      <c r="H128" s="84"/>
      <c r="I128" s="84"/>
      <c r="J128" s="42" t="s">
        <v>9</v>
      </c>
      <c r="K128" s="68">
        <v>32823.300000000003</v>
      </c>
      <c r="L128" s="68">
        <v>0</v>
      </c>
      <c r="M128" s="68">
        <v>0</v>
      </c>
    </row>
    <row r="129" spans="1:13" s="1" customFormat="1" ht="15" customHeight="1" x14ac:dyDescent="0.25">
      <c r="A129" s="85" t="s">
        <v>289</v>
      </c>
      <c r="B129" s="99" t="s">
        <v>62</v>
      </c>
      <c r="C129" s="85" t="s">
        <v>21</v>
      </c>
      <c r="D129" s="85" t="s">
        <v>33</v>
      </c>
      <c r="E129" s="85" t="s">
        <v>11</v>
      </c>
      <c r="F129" s="81" t="s">
        <v>23</v>
      </c>
      <c r="G129" s="82" t="s">
        <v>15</v>
      </c>
      <c r="H129" s="83">
        <f>I129+K129+L129+M129</f>
        <v>19718.990000000002</v>
      </c>
      <c r="I129" s="84">
        <v>0</v>
      </c>
      <c r="J129" s="41" t="s">
        <v>7</v>
      </c>
      <c r="K129" s="40">
        <f t="shared" ref="K129:L129" si="40">K131</f>
        <v>19718.990000000002</v>
      </c>
      <c r="L129" s="40">
        <f t="shared" si="40"/>
        <v>0</v>
      </c>
      <c r="M129" s="40">
        <f t="shared" ref="M129" si="41">M131</f>
        <v>0</v>
      </c>
    </row>
    <row r="130" spans="1:13" s="1" customFormat="1" ht="15" customHeight="1" x14ac:dyDescent="0.25">
      <c r="A130" s="86"/>
      <c r="B130" s="103"/>
      <c r="C130" s="86"/>
      <c r="D130" s="86"/>
      <c r="E130" s="86"/>
      <c r="F130" s="81"/>
      <c r="G130" s="82"/>
      <c r="H130" s="83"/>
      <c r="I130" s="84"/>
      <c r="J130" s="41" t="s">
        <v>8</v>
      </c>
      <c r="K130" s="40">
        <v>0</v>
      </c>
      <c r="L130" s="40">
        <v>0</v>
      </c>
      <c r="M130" s="40">
        <v>0</v>
      </c>
    </row>
    <row r="131" spans="1:13" s="1" customFormat="1" ht="22.5" customHeight="1" x14ac:dyDescent="0.25">
      <c r="A131" s="86"/>
      <c r="B131" s="103"/>
      <c r="C131" s="86"/>
      <c r="D131" s="87"/>
      <c r="E131" s="86"/>
      <c r="F131" s="81"/>
      <c r="G131" s="82"/>
      <c r="H131" s="82"/>
      <c r="I131" s="84"/>
      <c r="J131" s="41" t="s">
        <v>9</v>
      </c>
      <c r="K131" s="40">
        <v>19718.990000000002</v>
      </c>
      <c r="L131" s="40">
        <v>0</v>
      </c>
      <c r="M131" s="40">
        <v>0</v>
      </c>
    </row>
    <row r="132" spans="1:13" s="1" customFormat="1" ht="15" customHeight="1" x14ac:dyDescent="0.25">
      <c r="A132" s="86"/>
      <c r="B132" s="103"/>
      <c r="C132" s="86"/>
      <c r="D132" s="85" t="s">
        <v>18</v>
      </c>
      <c r="E132" s="86"/>
      <c r="F132" s="81" t="s">
        <v>12</v>
      </c>
      <c r="G132" s="82">
        <v>2024</v>
      </c>
      <c r="H132" s="83">
        <f>I132+K132+L132+M132</f>
        <v>140.38999999999999</v>
      </c>
      <c r="I132" s="84">
        <v>114.47</v>
      </c>
      <c r="J132" s="41" t="s">
        <v>7</v>
      </c>
      <c r="K132" s="69">
        <f t="shared" ref="K132:M132" si="42">K134</f>
        <v>25.92</v>
      </c>
      <c r="L132" s="69">
        <f t="shared" si="42"/>
        <v>0</v>
      </c>
      <c r="M132" s="69">
        <f t="shared" si="42"/>
        <v>0</v>
      </c>
    </row>
    <row r="133" spans="1:13" s="1" customFormat="1" ht="15" customHeight="1" x14ac:dyDescent="0.25">
      <c r="A133" s="86"/>
      <c r="B133" s="103"/>
      <c r="C133" s="86"/>
      <c r="D133" s="86"/>
      <c r="E133" s="86"/>
      <c r="F133" s="81"/>
      <c r="G133" s="82"/>
      <c r="H133" s="83"/>
      <c r="I133" s="84"/>
      <c r="J133" s="41" t="s">
        <v>8</v>
      </c>
      <c r="K133" s="69">
        <v>0</v>
      </c>
      <c r="L133" s="69">
        <v>0</v>
      </c>
      <c r="M133" s="69">
        <v>0</v>
      </c>
    </row>
    <row r="134" spans="1:13" s="1" customFormat="1" ht="22.5" customHeight="1" x14ac:dyDescent="0.25">
      <c r="A134" s="87"/>
      <c r="B134" s="100"/>
      <c r="C134" s="87"/>
      <c r="D134" s="87"/>
      <c r="E134" s="87"/>
      <c r="F134" s="81"/>
      <c r="G134" s="82"/>
      <c r="H134" s="82"/>
      <c r="I134" s="84"/>
      <c r="J134" s="41" t="s">
        <v>9</v>
      </c>
      <c r="K134" s="69">
        <v>25.92</v>
      </c>
      <c r="L134" s="69">
        <v>0</v>
      </c>
      <c r="M134" s="69">
        <v>0</v>
      </c>
    </row>
    <row r="135" spans="1:13" s="1" customFormat="1" ht="15" customHeight="1" x14ac:dyDescent="0.25">
      <c r="A135" s="82" t="s">
        <v>290</v>
      </c>
      <c r="B135" s="104" t="s">
        <v>280</v>
      </c>
      <c r="C135" s="82" t="s">
        <v>221</v>
      </c>
      <c r="D135" s="38" t="s">
        <v>33</v>
      </c>
      <c r="E135" s="82" t="s">
        <v>11</v>
      </c>
      <c r="F135" s="81" t="s">
        <v>12</v>
      </c>
      <c r="G135" s="82" t="s">
        <v>205</v>
      </c>
      <c r="H135" s="83">
        <f>I135+K135+L135+M135</f>
        <v>4648.7699999999995</v>
      </c>
      <c r="I135" s="84">
        <v>0</v>
      </c>
      <c r="J135" s="41" t="s">
        <v>7</v>
      </c>
      <c r="K135" s="40">
        <f t="shared" ref="K135:M135" si="43">K137</f>
        <v>2247.19</v>
      </c>
      <c r="L135" s="40">
        <f t="shared" si="43"/>
        <v>1713.43</v>
      </c>
      <c r="M135" s="40">
        <f t="shared" si="43"/>
        <v>688.15</v>
      </c>
    </row>
    <row r="136" spans="1:13" s="1" customFormat="1" ht="15" customHeight="1" x14ac:dyDescent="0.25">
      <c r="A136" s="82"/>
      <c r="B136" s="104"/>
      <c r="C136" s="82"/>
      <c r="D136" s="82" t="s">
        <v>18</v>
      </c>
      <c r="E136" s="82"/>
      <c r="F136" s="81"/>
      <c r="G136" s="82"/>
      <c r="H136" s="83"/>
      <c r="I136" s="84"/>
      <c r="J136" s="41" t="s">
        <v>8</v>
      </c>
      <c r="K136" s="40">
        <v>0</v>
      </c>
      <c r="L136" s="40">
        <v>0</v>
      </c>
      <c r="M136" s="40">
        <v>0</v>
      </c>
    </row>
    <row r="137" spans="1:13" s="1" customFormat="1" ht="22.5" customHeight="1" x14ac:dyDescent="0.25">
      <c r="A137" s="82"/>
      <c r="B137" s="104"/>
      <c r="C137" s="82"/>
      <c r="D137" s="82"/>
      <c r="E137" s="82"/>
      <c r="F137" s="81"/>
      <c r="G137" s="82"/>
      <c r="H137" s="82"/>
      <c r="I137" s="84"/>
      <c r="J137" s="41" t="s">
        <v>9</v>
      </c>
      <c r="K137" s="40">
        <v>2247.19</v>
      </c>
      <c r="L137" s="40">
        <v>1713.43</v>
      </c>
      <c r="M137" s="40">
        <v>688.15</v>
      </c>
    </row>
    <row r="138" spans="1:13" s="1" customFormat="1" ht="15" customHeight="1" x14ac:dyDescent="0.25">
      <c r="A138" s="82" t="s">
        <v>291</v>
      </c>
      <c r="B138" s="97" t="s">
        <v>74</v>
      </c>
      <c r="C138" s="82" t="s">
        <v>73</v>
      </c>
      <c r="D138" s="38" t="s">
        <v>33</v>
      </c>
      <c r="E138" s="82" t="s">
        <v>11</v>
      </c>
      <c r="F138" s="81" t="s">
        <v>23</v>
      </c>
      <c r="G138" s="82" t="s">
        <v>47</v>
      </c>
      <c r="H138" s="83">
        <f>I138+K138+L138+M138</f>
        <v>13555.56</v>
      </c>
      <c r="I138" s="84">
        <v>44.55</v>
      </c>
      <c r="J138" s="12" t="s">
        <v>7</v>
      </c>
      <c r="K138" s="40">
        <f t="shared" ref="K138" si="44">K139</f>
        <v>13511.01</v>
      </c>
      <c r="L138" s="40">
        <f>L139</f>
        <v>0</v>
      </c>
      <c r="M138" s="40">
        <f>M139</f>
        <v>0</v>
      </c>
    </row>
    <row r="139" spans="1:13" s="1" customFormat="1" ht="34.5" customHeight="1" x14ac:dyDescent="0.25">
      <c r="A139" s="82"/>
      <c r="B139" s="97"/>
      <c r="C139" s="82"/>
      <c r="D139" s="38" t="s">
        <v>18</v>
      </c>
      <c r="E139" s="82"/>
      <c r="F139" s="81"/>
      <c r="G139" s="82"/>
      <c r="H139" s="82"/>
      <c r="I139" s="84"/>
      <c r="J139" s="36" t="s">
        <v>9</v>
      </c>
      <c r="K139" s="40">
        <v>13511.01</v>
      </c>
      <c r="L139" s="39">
        <v>0</v>
      </c>
      <c r="M139" s="40">
        <v>0</v>
      </c>
    </row>
    <row r="140" spans="1:13" s="10" customFormat="1" ht="15" customHeight="1" x14ac:dyDescent="0.25">
      <c r="A140" s="81" t="s">
        <v>292</v>
      </c>
      <c r="B140" s="104" t="s">
        <v>93</v>
      </c>
      <c r="C140" s="81" t="s">
        <v>173</v>
      </c>
      <c r="D140" s="31" t="s">
        <v>33</v>
      </c>
      <c r="E140" s="81" t="s">
        <v>11</v>
      </c>
      <c r="F140" s="81" t="s">
        <v>23</v>
      </c>
      <c r="G140" s="81">
        <v>2025</v>
      </c>
      <c r="H140" s="84">
        <f>I140+K140+L140+M140</f>
        <v>50970.91</v>
      </c>
      <c r="I140" s="84">
        <v>0</v>
      </c>
      <c r="J140" s="15" t="s">
        <v>7</v>
      </c>
      <c r="K140" s="39">
        <f>K142</f>
        <v>0</v>
      </c>
      <c r="L140" s="39">
        <f>L142</f>
        <v>50970.91</v>
      </c>
      <c r="M140" s="39">
        <f>M142</f>
        <v>0</v>
      </c>
    </row>
    <row r="141" spans="1:13" s="10" customFormat="1" ht="15" customHeight="1" x14ac:dyDescent="0.25">
      <c r="A141" s="81"/>
      <c r="B141" s="104"/>
      <c r="C141" s="81"/>
      <c r="D141" s="81" t="s">
        <v>18</v>
      </c>
      <c r="E141" s="81"/>
      <c r="F141" s="81"/>
      <c r="G141" s="81"/>
      <c r="H141" s="84"/>
      <c r="I141" s="84"/>
      <c r="J141" s="15" t="s">
        <v>8</v>
      </c>
      <c r="K141" s="39">
        <v>0</v>
      </c>
      <c r="L141" s="39">
        <v>0</v>
      </c>
      <c r="M141" s="39">
        <v>0</v>
      </c>
    </row>
    <row r="142" spans="1:13" s="10" customFormat="1" ht="21.75" customHeight="1" x14ac:dyDescent="0.25">
      <c r="A142" s="81"/>
      <c r="B142" s="104"/>
      <c r="C142" s="81"/>
      <c r="D142" s="81"/>
      <c r="E142" s="81"/>
      <c r="F142" s="81"/>
      <c r="G142" s="81"/>
      <c r="H142" s="81"/>
      <c r="I142" s="84"/>
      <c r="J142" s="32" t="s">
        <v>9</v>
      </c>
      <c r="K142" s="39">
        <v>0</v>
      </c>
      <c r="L142" s="39">
        <v>50970.91</v>
      </c>
      <c r="M142" s="39">
        <v>0</v>
      </c>
    </row>
    <row r="143" spans="1:13" s="1" customFormat="1" ht="15.75" customHeight="1" x14ac:dyDescent="0.25">
      <c r="A143" s="82" t="s">
        <v>123</v>
      </c>
      <c r="B143" s="97" t="s">
        <v>256</v>
      </c>
      <c r="C143" s="82" t="s">
        <v>105</v>
      </c>
      <c r="D143" s="82" t="s">
        <v>33</v>
      </c>
      <c r="E143" s="82" t="s">
        <v>11</v>
      </c>
      <c r="F143" s="81" t="s">
        <v>12</v>
      </c>
      <c r="G143" s="82" t="s">
        <v>22</v>
      </c>
      <c r="H143" s="83">
        <f>I143+K143+L143+M143</f>
        <v>102538.48</v>
      </c>
      <c r="I143" s="84">
        <f>558.25+15090.61+48295.13</f>
        <v>63943.99</v>
      </c>
      <c r="J143" s="41" t="s">
        <v>7</v>
      </c>
      <c r="K143" s="69">
        <f>K144+K145</f>
        <v>38594.49</v>
      </c>
      <c r="L143" s="68">
        <f t="shared" ref="L143:M143" si="45">L144+L145</f>
        <v>0</v>
      </c>
      <c r="M143" s="68">
        <f t="shared" si="45"/>
        <v>0</v>
      </c>
    </row>
    <row r="144" spans="1:13" s="1" customFormat="1" ht="15.75" x14ac:dyDescent="0.25">
      <c r="A144" s="82"/>
      <c r="B144" s="97"/>
      <c r="C144" s="82"/>
      <c r="D144" s="82"/>
      <c r="E144" s="82"/>
      <c r="F144" s="81"/>
      <c r="G144" s="82"/>
      <c r="H144" s="82"/>
      <c r="I144" s="84"/>
      <c r="J144" s="41" t="s">
        <v>8</v>
      </c>
      <c r="K144" s="68">
        <v>27996.28</v>
      </c>
      <c r="L144" s="68">
        <v>0</v>
      </c>
      <c r="M144" s="68">
        <v>0</v>
      </c>
    </row>
    <row r="145" spans="1:14" s="1" customFormat="1" ht="33.75" customHeight="1" x14ac:dyDescent="0.25">
      <c r="A145" s="82"/>
      <c r="B145" s="97"/>
      <c r="C145" s="82"/>
      <c r="D145" s="64" t="s">
        <v>18</v>
      </c>
      <c r="E145" s="82"/>
      <c r="F145" s="81"/>
      <c r="G145" s="82"/>
      <c r="H145" s="82"/>
      <c r="I145" s="84"/>
      <c r="J145" s="41" t="s">
        <v>9</v>
      </c>
      <c r="K145" s="68">
        <v>10598.21</v>
      </c>
      <c r="L145" s="68">
        <v>0</v>
      </c>
      <c r="M145" s="68">
        <v>0</v>
      </c>
    </row>
    <row r="146" spans="1:14" s="1" customFormat="1" ht="15.75" customHeight="1" x14ac:dyDescent="0.25">
      <c r="A146" s="82" t="s">
        <v>92</v>
      </c>
      <c r="B146" s="97" t="s">
        <v>84</v>
      </c>
      <c r="C146" s="82" t="s">
        <v>105</v>
      </c>
      <c r="D146" s="82" t="s">
        <v>33</v>
      </c>
      <c r="E146" s="82" t="s">
        <v>11</v>
      </c>
      <c r="F146" s="81" t="s">
        <v>12</v>
      </c>
      <c r="G146" s="82">
        <v>2024</v>
      </c>
      <c r="H146" s="83">
        <f>I146+K146+L146+M146</f>
        <v>48268.76</v>
      </c>
      <c r="I146" s="84">
        <v>0</v>
      </c>
      <c r="J146" s="41" t="s">
        <v>7</v>
      </c>
      <c r="K146" s="40">
        <f t="shared" ref="K146:M146" si="46">K147+K148</f>
        <v>48268.76</v>
      </c>
      <c r="L146" s="39">
        <f t="shared" si="46"/>
        <v>0</v>
      </c>
      <c r="M146" s="39">
        <f t="shared" si="46"/>
        <v>0</v>
      </c>
    </row>
    <row r="147" spans="1:14" s="1" customFormat="1" ht="15.75" x14ac:dyDescent="0.25">
      <c r="A147" s="82"/>
      <c r="B147" s="97"/>
      <c r="C147" s="82"/>
      <c r="D147" s="82"/>
      <c r="E147" s="82"/>
      <c r="F147" s="81"/>
      <c r="G147" s="82"/>
      <c r="H147" s="82"/>
      <c r="I147" s="84"/>
      <c r="J147" s="41" t="s">
        <v>8</v>
      </c>
      <c r="K147" s="40">
        <v>47786.07</v>
      </c>
      <c r="L147" s="39">
        <v>0</v>
      </c>
      <c r="M147" s="39">
        <v>0</v>
      </c>
    </row>
    <row r="148" spans="1:14" s="1" customFormat="1" ht="33.75" customHeight="1" x14ac:dyDescent="0.25">
      <c r="A148" s="82"/>
      <c r="B148" s="97"/>
      <c r="C148" s="82"/>
      <c r="D148" s="38" t="s">
        <v>18</v>
      </c>
      <c r="E148" s="82"/>
      <c r="F148" s="81"/>
      <c r="G148" s="82"/>
      <c r="H148" s="82"/>
      <c r="I148" s="84"/>
      <c r="J148" s="41" t="s">
        <v>9</v>
      </c>
      <c r="K148" s="39">
        <v>482.69</v>
      </c>
      <c r="L148" s="39">
        <v>0</v>
      </c>
      <c r="M148" s="39">
        <v>0</v>
      </c>
    </row>
    <row r="149" spans="1:14" s="10" customFormat="1" ht="15.75" x14ac:dyDescent="0.25">
      <c r="A149" s="81" t="s">
        <v>207</v>
      </c>
      <c r="B149" s="104" t="s">
        <v>258</v>
      </c>
      <c r="C149" s="81" t="s">
        <v>259</v>
      </c>
      <c r="D149" s="66" t="s">
        <v>33</v>
      </c>
      <c r="E149" s="81" t="s">
        <v>11</v>
      </c>
      <c r="F149" s="81" t="s">
        <v>23</v>
      </c>
      <c r="G149" s="81" t="s">
        <v>68</v>
      </c>
      <c r="H149" s="84">
        <f>I149+K149+L149+M149</f>
        <v>8208.75</v>
      </c>
      <c r="I149" s="84">
        <v>0</v>
      </c>
      <c r="J149" s="42" t="s">
        <v>7</v>
      </c>
      <c r="K149" s="68">
        <f>K150+K151</f>
        <v>8208.75</v>
      </c>
      <c r="L149" s="68">
        <f t="shared" ref="L149:M149" si="47">L150+L151</f>
        <v>0</v>
      </c>
      <c r="M149" s="68">
        <f t="shared" si="47"/>
        <v>0</v>
      </c>
      <c r="N149" s="21"/>
    </row>
    <row r="150" spans="1:14" s="10" customFormat="1" ht="15.75" x14ac:dyDescent="0.25">
      <c r="A150" s="81"/>
      <c r="B150" s="104"/>
      <c r="C150" s="81"/>
      <c r="D150" s="81" t="s">
        <v>18</v>
      </c>
      <c r="E150" s="81"/>
      <c r="F150" s="81"/>
      <c r="G150" s="81"/>
      <c r="H150" s="81"/>
      <c r="I150" s="84"/>
      <c r="J150" s="42" t="s">
        <v>8</v>
      </c>
      <c r="K150" s="68">
        <v>8126.66</v>
      </c>
      <c r="L150" s="68">
        <v>0</v>
      </c>
      <c r="M150" s="68">
        <v>0</v>
      </c>
      <c r="N150" s="21"/>
    </row>
    <row r="151" spans="1:14" s="10" customFormat="1" ht="15.75" x14ac:dyDescent="0.25">
      <c r="A151" s="81"/>
      <c r="B151" s="104"/>
      <c r="C151" s="81"/>
      <c r="D151" s="81"/>
      <c r="E151" s="81"/>
      <c r="F151" s="81"/>
      <c r="G151" s="81"/>
      <c r="H151" s="81"/>
      <c r="I151" s="84"/>
      <c r="J151" s="42" t="s">
        <v>9</v>
      </c>
      <c r="K151" s="68">
        <v>82.09</v>
      </c>
      <c r="L151" s="68">
        <v>0</v>
      </c>
      <c r="M151" s="68">
        <v>0</v>
      </c>
      <c r="N151" s="21"/>
    </row>
    <row r="152" spans="1:14" s="10" customFormat="1" ht="15.75" customHeight="1" x14ac:dyDescent="0.25">
      <c r="A152" s="91" t="s">
        <v>255</v>
      </c>
      <c r="B152" s="88" t="s">
        <v>60</v>
      </c>
      <c r="C152" s="91" t="s">
        <v>171</v>
      </c>
      <c r="D152" s="34" t="s">
        <v>33</v>
      </c>
      <c r="E152" s="91" t="s">
        <v>11</v>
      </c>
      <c r="F152" s="81" t="s">
        <v>12</v>
      </c>
      <c r="G152" s="81" t="s">
        <v>20</v>
      </c>
      <c r="H152" s="84">
        <f>I152+K152+L152+M152</f>
        <v>121200.89</v>
      </c>
      <c r="I152" s="84">
        <v>134</v>
      </c>
      <c r="J152" s="42" t="s">
        <v>7</v>
      </c>
      <c r="K152" s="39">
        <f>K153+K154</f>
        <v>50505.05</v>
      </c>
      <c r="L152" s="39">
        <f>L153+L154</f>
        <v>70561.84</v>
      </c>
      <c r="M152" s="39">
        <f>M153+M154</f>
        <v>0</v>
      </c>
    </row>
    <row r="153" spans="1:14" s="10" customFormat="1" ht="15.75" x14ac:dyDescent="0.25">
      <c r="A153" s="101"/>
      <c r="B153" s="89"/>
      <c r="C153" s="101"/>
      <c r="D153" s="91" t="s">
        <v>18</v>
      </c>
      <c r="E153" s="101"/>
      <c r="F153" s="81"/>
      <c r="G153" s="81"/>
      <c r="H153" s="84"/>
      <c r="I153" s="84"/>
      <c r="J153" s="42" t="s">
        <v>8</v>
      </c>
      <c r="K153" s="39">
        <v>50000</v>
      </c>
      <c r="L153" s="39">
        <v>69856.22</v>
      </c>
      <c r="M153" s="39">
        <v>0</v>
      </c>
    </row>
    <row r="154" spans="1:14" s="10" customFormat="1" ht="15.75" x14ac:dyDescent="0.25">
      <c r="A154" s="92"/>
      <c r="B154" s="90"/>
      <c r="C154" s="92"/>
      <c r="D154" s="92"/>
      <c r="E154" s="92"/>
      <c r="F154" s="81"/>
      <c r="G154" s="81"/>
      <c r="H154" s="84"/>
      <c r="I154" s="84"/>
      <c r="J154" s="42" t="s">
        <v>9</v>
      </c>
      <c r="K154" s="39">
        <v>505.05</v>
      </c>
      <c r="L154" s="39">
        <v>705.62</v>
      </c>
      <c r="M154" s="39">
        <v>0</v>
      </c>
    </row>
    <row r="155" spans="1:14" s="10" customFormat="1" ht="15" hidden="1" customHeight="1" x14ac:dyDescent="0.25">
      <c r="A155" s="91" t="s">
        <v>208</v>
      </c>
      <c r="B155" s="88" t="s">
        <v>19</v>
      </c>
      <c r="C155" s="91" t="s">
        <v>34</v>
      </c>
      <c r="D155" s="91" t="s">
        <v>177</v>
      </c>
      <c r="E155" s="91" t="s">
        <v>11</v>
      </c>
      <c r="F155" s="91" t="s">
        <v>178</v>
      </c>
      <c r="G155" s="91" t="s">
        <v>191</v>
      </c>
      <c r="H155" s="95">
        <f>I155+K157+L157+M157+K155</f>
        <v>8689817.1699999999</v>
      </c>
      <c r="I155" s="95">
        <v>6509262.5</v>
      </c>
      <c r="J155" s="42" t="s">
        <v>7</v>
      </c>
      <c r="K155" s="39">
        <f>K156</f>
        <v>0</v>
      </c>
      <c r="L155" s="39">
        <f t="shared" ref="L155:M155" si="48">L156</f>
        <v>0</v>
      </c>
      <c r="M155" s="39">
        <f t="shared" si="48"/>
        <v>0</v>
      </c>
      <c r="N155" s="21"/>
    </row>
    <row r="156" spans="1:14" s="10" customFormat="1" ht="46.5" hidden="1" customHeight="1" x14ac:dyDescent="0.25">
      <c r="A156" s="101"/>
      <c r="B156" s="89"/>
      <c r="C156" s="101"/>
      <c r="D156" s="92"/>
      <c r="E156" s="101"/>
      <c r="F156" s="92"/>
      <c r="G156" s="101"/>
      <c r="H156" s="112"/>
      <c r="I156" s="112"/>
      <c r="J156" s="42" t="s">
        <v>8</v>
      </c>
      <c r="K156" s="39">
        <v>0</v>
      </c>
      <c r="L156" s="39">
        <v>0</v>
      </c>
      <c r="M156" s="39">
        <v>0</v>
      </c>
      <c r="N156" s="21"/>
    </row>
    <row r="157" spans="1:14" s="10" customFormat="1" ht="18" customHeight="1" x14ac:dyDescent="0.25">
      <c r="A157" s="101"/>
      <c r="B157" s="89"/>
      <c r="C157" s="101"/>
      <c r="D157" s="81" t="s">
        <v>33</v>
      </c>
      <c r="E157" s="101"/>
      <c r="F157" s="91" t="s">
        <v>17</v>
      </c>
      <c r="G157" s="101"/>
      <c r="H157" s="112"/>
      <c r="I157" s="112"/>
      <c r="J157" s="104" t="s">
        <v>7</v>
      </c>
      <c r="K157" s="113">
        <f>K159+K160</f>
        <v>309331.88999999996</v>
      </c>
      <c r="L157" s="113">
        <f t="shared" ref="L157:M157" si="49">L159+L160</f>
        <v>536511.49</v>
      </c>
      <c r="M157" s="113">
        <f t="shared" si="49"/>
        <v>1334711.29</v>
      </c>
    </row>
    <row r="158" spans="1:14" s="10" customFormat="1" ht="18" customHeight="1" x14ac:dyDescent="0.25">
      <c r="A158" s="101"/>
      <c r="B158" s="89"/>
      <c r="C158" s="101"/>
      <c r="D158" s="81"/>
      <c r="E158" s="101"/>
      <c r="F158" s="101"/>
      <c r="G158" s="101"/>
      <c r="H158" s="112"/>
      <c r="I158" s="112"/>
      <c r="J158" s="104"/>
      <c r="K158" s="113"/>
      <c r="L158" s="113"/>
      <c r="M158" s="113"/>
      <c r="N158" s="11"/>
    </row>
    <row r="159" spans="1:14" s="10" customFormat="1" ht="15.75" x14ac:dyDescent="0.25">
      <c r="A159" s="101"/>
      <c r="B159" s="89"/>
      <c r="C159" s="101"/>
      <c r="D159" s="91" t="s">
        <v>18</v>
      </c>
      <c r="E159" s="101"/>
      <c r="F159" s="101"/>
      <c r="G159" s="101"/>
      <c r="H159" s="112"/>
      <c r="I159" s="112"/>
      <c r="J159" s="42" t="s">
        <v>8</v>
      </c>
      <c r="K159" s="68">
        <v>309200.21999999997</v>
      </c>
      <c r="L159" s="68">
        <v>536457.84</v>
      </c>
      <c r="M159" s="68">
        <v>1334549.48</v>
      </c>
    </row>
    <row r="160" spans="1:14" s="10" customFormat="1" ht="27" customHeight="1" x14ac:dyDescent="0.25">
      <c r="A160" s="92"/>
      <c r="B160" s="90"/>
      <c r="C160" s="92"/>
      <c r="D160" s="92"/>
      <c r="E160" s="92"/>
      <c r="F160" s="92"/>
      <c r="G160" s="92"/>
      <c r="H160" s="96"/>
      <c r="I160" s="96"/>
      <c r="J160" s="42" t="s">
        <v>9</v>
      </c>
      <c r="K160" s="71">
        <v>131.66999999999999</v>
      </c>
      <c r="L160" s="71">
        <v>53.65</v>
      </c>
      <c r="M160" s="71">
        <v>161.81</v>
      </c>
    </row>
    <row r="161" spans="1:13" s="1" customFormat="1" ht="15.75" customHeight="1" x14ac:dyDescent="0.25">
      <c r="A161" s="82" t="s">
        <v>209</v>
      </c>
      <c r="B161" s="97" t="s">
        <v>64</v>
      </c>
      <c r="C161" s="82" t="s">
        <v>35</v>
      </c>
      <c r="D161" s="38" t="s">
        <v>33</v>
      </c>
      <c r="E161" s="82" t="s">
        <v>11</v>
      </c>
      <c r="F161" s="81" t="s">
        <v>12</v>
      </c>
      <c r="G161" s="82">
        <v>2026</v>
      </c>
      <c r="H161" s="83">
        <f>I161+K161+L161+M161</f>
        <v>48000</v>
      </c>
      <c r="I161" s="84">
        <v>0</v>
      </c>
      <c r="J161" s="41" t="s">
        <v>7</v>
      </c>
      <c r="K161" s="40">
        <f t="shared" ref="K161:L161" si="50">K162</f>
        <v>0</v>
      </c>
      <c r="L161" s="40">
        <f t="shared" si="50"/>
        <v>0</v>
      </c>
      <c r="M161" s="40">
        <f t="shared" ref="M161" si="51">M162</f>
        <v>48000</v>
      </c>
    </row>
    <row r="162" spans="1:13" s="1" customFormat="1" ht="39" customHeight="1" x14ac:dyDescent="0.25">
      <c r="A162" s="82"/>
      <c r="B162" s="97"/>
      <c r="C162" s="82"/>
      <c r="D162" s="38" t="s">
        <v>18</v>
      </c>
      <c r="E162" s="82"/>
      <c r="F162" s="81"/>
      <c r="G162" s="82"/>
      <c r="H162" s="82"/>
      <c r="I162" s="84"/>
      <c r="J162" s="41" t="s">
        <v>9</v>
      </c>
      <c r="K162" s="40">
        <v>0</v>
      </c>
      <c r="L162" s="40">
        <v>0</v>
      </c>
      <c r="M162" s="40">
        <v>48000</v>
      </c>
    </row>
    <row r="163" spans="1:13" s="1" customFormat="1" ht="14.25" customHeight="1" x14ac:dyDescent="0.25">
      <c r="A163" s="82" t="s">
        <v>257</v>
      </c>
      <c r="B163" s="104" t="s">
        <v>63</v>
      </c>
      <c r="C163" s="82" t="s">
        <v>69</v>
      </c>
      <c r="D163" s="38" t="s">
        <v>33</v>
      </c>
      <c r="E163" s="82" t="s">
        <v>11</v>
      </c>
      <c r="F163" s="81" t="s">
        <v>12</v>
      </c>
      <c r="G163" s="82" t="s">
        <v>138</v>
      </c>
      <c r="H163" s="84">
        <f>K163+L163+M163+I163</f>
        <v>50869.58</v>
      </c>
      <c r="I163" s="84">
        <v>0</v>
      </c>
      <c r="J163" s="42" t="s">
        <v>7</v>
      </c>
      <c r="K163" s="39">
        <f>K164</f>
        <v>0</v>
      </c>
      <c r="L163" s="39">
        <f>L164</f>
        <v>50869.58</v>
      </c>
      <c r="M163" s="39">
        <f>M164</f>
        <v>0</v>
      </c>
    </row>
    <row r="164" spans="1:13" s="1" customFormat="1" ht="55.5" customHeight="1" x14ac:dyDescent="0.25">
      <c r="A164" s="82"/>
      <c r="B164" s="104"/>
      <c r="C164" s="82"/>
      <c r="D164" s="38" t="s">
        <v>18</v>
      </c>
      <c r="E164" s="82"/>
      <c r="F164" s="81"/>
      <c r="G164" s="82"/>
      <c r="H164" s="81"/>
      <c r="I164" s="84"/>
      <c r="J164" s="41" t="s">
        <v>9</v>
      </c>
      <c r="K164" s="40">
        <v>0</v>
      </c>
      <c r="L164" s="40">
        <v>50869.58</v>
      </c>
      <c r="M164" s="40">
        <v>0</v>
      </c>
    </row>
    <row r="165" spans="1:13" s="10" customFormat="1" ht="31.5" customHeight="1" x14ac:dyDescent="0.25">
      <c r="A165" s="81" t="s">
        <v>229</v>
      </c>
      <c r="B165" s="104" t="s">
        <v>206</v>
      </c>
      <c r="C165" s="81" t="s">
        <v>170</v>
      </c>
      <c r="D165" s="31" t="s">
        <v>33</v>
      </c>
      <c r="E165" s="81" t="s">
        <v>11</v>
      </c>
      <c r="F165" s="91" t="s">
        <v>23</v>
      </c>
      <c r="G165" s="91">
        <v>2025</v>
      </c>
      <c r="H165" s="95">
        <f>I165+K165+L165+M165</f>
        <v>39557.410000000003</v>
      </c>
      <c r="I165" s="95">
        <v>0</v>
      </c>
      <c r="J165" s="42" t="s">
        <v>7</v>
      </c>
      <c r="K165" s="39">
        <f>K166+K167</f>
        <v>0</v>
      </c>
      <c r="L165" s="39">
        <f t="shared" ref="L165:M165" si="52">L166+L167</f>
        <v>39557.410000000003</v>
      </c>
      <c r="M165" s="39">
        <f t="shared" si="52"/>
        <v>0</v>
      </c>
    </row>
    <row r="166" spans="1:13" s="10" customFormat="1" ht="16.5" customHeight="1" x14ac:dyDescent="0.25">
      <c r="A166" s="81"/>
      <c r="B166" s="104"/>
      <c r="C166" s="81"/>
      <c r="D166" s="81" t="s">
        <v>18</v>
      </c>
      <c r="E166" s="81"/>
      <c r="F166" s="101"/>
      <c r="G166" s="101"/>
      <c r="H166" s="112"/>
      <c r="I166" s="112"/>
      <c r="J166" s="32" t="s">
        <v>8</v>
      </c>
      <c r="K166" s="39">
        <v>0</v>
      </c>
      <c r="L166" s="39">
        <v>0</v>
      </c>
      <c r="M166" s="39">
        <v>0</v>
      </c>
    </row>
    <row r="167" spans="1:13" s="10" customFormat="1" ht="15.75" x14ac:dyDescent="0.25">
      <c r="A167" s="81"/>
      <c r="B167" s="104"/>
      <c r="C167" s="81"/>
      <c r="D167" s="81"/>
      <c r="E167" s="81"/>
      <c r="F167" s="92"/>
      <c r="G167" s="92"/>
      <c r="H167" s="96"/>
      <c r="I167" s="96"/>
      <c r="J167" s="42" t="s">
        <v>9</v>
      </c>
      <c r="K167" s="39">
        <v>0</v>
      </c>
      <c r="L167" s="39">
        <v>39557.410000000003</v>
      </c>
      <c r="M167" s="39">
        <v>0</v>
      </c>
    </row>
    <row r="168" spans="1:13" s="10" customFormat="1" ht="31.5" customHeight="1" x14ac:dyDescent="0.25">
      <c r="A168" s="81" t="s">
        <v>261</v>
      </c>
      <c r="B168" s="104" t="s">
        <v>181</v>
      </c>
      <c r="C168" s="81" t="s">
        <v>170</v>
      </c>
      <c r="D168" s="31" t="s">
        <v>33</v>
      </c>
      <c r="E168" s="81" t="s">
        <v>11</v>
      </c>
      <c r="F168" s="91" t="s">
        <v>23</v>
      </c>
      <c r="G168" s="91">
        <v>2024</v>
      </c>
      <c r="H168" s="95">
        <f>I168+K168+L168+M168</f>
        <v>21122.25</v>
      </c>
      <c r="I168" s="95">
        <v>0</v>
      </c>
      <c r="J168" s="42" t="s">
        <v>7</v>
      </c>
      <c r="K168" s="39">
        <f>K169+K170</f>
        <v>21122.25</v>
      </c>
      <c r="L168" s="39">
        <f t="shared" ref="L168:M168" si="53">L169+L170</f>
        <v>0</v>
      </c>
      <c r="M168" s="39">
        <f t="shared" si="53"/>
        <v>0</v>
      </c>
    </row>
    <row r="169" spans="1:13" s="10" customFormat="1" ht="16.5" customHeight="1" x14ac:dyDescent="0.25">
      <c r="A169" s="81"/>
      <c r="B169" s="104"/>
      <c r="C169" s="81"/>
      <c r="D169" s="81" t="s">
        <v>18</v>
      </c>
      <c r="E169" s="81"/>
      <c r="F169" s="101"/>
      <c r="G169" s="101"/>
      <c r="H169" s="112"/>
      <c r="I169" s="112"/>
      <c r="J169" s="32" t="s">
        <v>8</v>
      </c>
      <c r="K169" s="39">
        <v>0</v>
      </c>
      <c r="L169" s="39">
        <v>0</v>
      </c>
      <c r="M169" s="39">
        <v>0</v>
      </c>
    </row>
    <row r="170" spans="1:13" s="10" customFormat="1" ht="15.75" x14ac:dyDescent="0.25">
      <c r="A170" s="81"/>
      <c r="B170" s="104"/>
      <c r="C170" s="81"/>
      <c r="D170" s="81"/>
      <c r="E170" s="81"/>
      <c r="F170" s="92"/>
      <c r="G170" s="92"/>
      <c r="H170" s="96"/>
      <c r="I170" s="96"/>
      <c r="J170" s="42" t="s">
        <v>9</v>
      </c>
      <c r="K170" s="39">
        <v>21122.25</v>
      </c>
      <c r="L170" s="39">
        <v>0</v>
      </c>
      <c r="M170" s="39">
        <v>0</v>
      </c>
    </row>
    <row r="171" spans="1:13" s="10" customFormat="1" ht="31.5" customHeight="1" x14ac:dyDescent="0.25">
      <c r="A171" s="81" t="s">
        <v>124</v>
      </c>
      <c r="B171" s="104" t="s">
        <v>182</v>
      </c>
      <c r="C171" s="81" t="s">
        <v>170</v>
      </c>
      <c r="D171" s="31" t="s">
        <v>33</v>
      </c>
      <c r="E171" s="81" t="s">
        <v>11</v>
      </c>
      <c r="F171" s="91" t="s">
        <v>17</v>
      </c>
      <c r="G171" s="91" t="s">
        <v>47</v>
      </c>
      <c r="H171" s="95">
        <f>I171+K171+L171+M171</f>
        <v>394055.08</v>
      </c>
      <c r="I171" s="95">
        <v>195922.5</v>
      </c>
      <c r="J171" s="42" t="s">
        <v>7</v>
      </c>
      <c r="K171" s="39">
        <f>K172+K173</f>
        <v>198132.58000000002</v>
      </c>
      <c r="L171" s="39">
        <f t="shared" ref="L171" si="54">L172+L173</f>
        <v>0</v>
      </c>
      <c r="M171" s="39">
        <f t="shared" ref="M171" si="55">M172+M173</f>
        <v>0</v>
      </c>
    </row>
    <row r="172" spans="1:13" s="10" customFormat="1" ht="16.5" customHeight="1" x14ac:dyDescent="0.25">
      <c r="A172" s="81"/>
      <c r="B172" s="104"/>
      <c r="C172" s="81"/>
      <c r="D172" s="81" t="s">
        <v>18</v>
      </c>
      <c r="E172" s="81"/>
      <c r="F172" s="101"/>
      <c r="G172" s="101"/>
      <c r="H172" s="112"/>
      <c r="I172" s="112"/>
      <c r="J172" s="32" t="s">
        <v>8</v>
      </c>
      <c r="K172" s="68">
        <v>101010.59</v>
      </c>
      <c r="L172" s="39">
        <v>0</v>
      </c>
      <c r="M172" s="39">
        <v>0</v>
      </c>
    </row>
    <row r="173" spans="1:13" s="10" customFormat="1" ht="15.75" x14ac:dyDescent="0.25">
      <c r="A173" s="81"/>
      <c r="B173" s="104"/>
      <c r="C173" s="81"/>
      <c r="D173" s="81"/>
      <c r="E173" s="81"/>
      <c r="F173" s="92"/>
      <c r="G173" s="92"/>
      <c r="H173" s="96"/>
      <c r="I173" s="96"/>
      <c r="J173" s="42" t="s">
        <v>9</v>
      </c>
      <c r="K173" s="68">
        <v>97121.99</v>
      </c>
      <c r="L173" s="39">
        <v>0</v>
      </c>
      <c r="M173" s="39">
        <v>0</v>
      </c>
    </row>
    <row r="174" spans="1:13" s="1" customFormat="1" ht="15" customHeight="1" x14ac:dyDescent="0.25">
      <c r="A174" s="82" t="s">
        <v>293</v>
      </c>
      <c r="B174" s="97" t="s">
        <v>86</v>
      </c>
      <c r="C174" s="82" t="s">
        <v>85</v>
      </c>
      <c r="D174" s="38" t="s">
        <v>33</v>
      </c>
      <c r="E174" s="82" t="s">
        <v>11</v>
      </c>
      <c r="F174" s="81" t="s">
        <v>23</v>
      </c>
      <c r="G174" s="82" t="s">
        <v>201</v>
      </c>
      <c r="H174" s="83">
        <f>I174+K174+L174+M174</f>
        <v>36956.300000000003</v>
      </c>
      <c r="I174" s="84">
        <v>0</v>
      </c>
      <c r="J174" s="12" t="s">
        <v>7</v>
      </c>
      <c r="K174" s="40">
        <f>K176</f>
        <v>0</v>
      </c>
      <c r="L174" s="40">
        <f>L176</f>
        <v>4313.51</v>
      </c>
      <c r="M174" s="40">
        <f>M176</f>
        <v>32642.79</v>
      </c>
    </row>
    <row r="175" spans="1:13" s="1" customFormat="1" ht="15" customHeight="1" x14ac:dyDescent="0.25">
      <c r="A175" s="82"/>
      <c r="B175" s="97"/>
      <c r="C175" s="82"/>
      <c r="D175" s="82" t="s">
        <v>18</v>
      </c>
      <c r="E175" s="82"/>
      <c r="F175" s="81"/>
      <c r="G175" s="82"/>
      <c r="H175" s="83"/>
      <c r="I175" s="84"/>
      <c r="J175" s="12" t="s">
        <v>8</v>
      </c>
      <c r="K175" s="40">
        <v>0</v>
      </c>
      <c r="L175" s="40">
        <v>0</v>
      </c>
      <c r="M175" s="40">
        <v>0</v>
      </c>
    </row>
    <row r="176" spans="1:13" s="1" customFormat="1" ht="27" customHeight="1" x14ac:dyDescent="0.25">
      <c r="A176" s="82"/>
      <c r="B176" s="97"/>
      <c r="C176" s="82"/>
      <c r="D176" s="82"/>
      <c r="E176" s="82"/>
      <c r="F176" s="81"/>
      <c r="G176" s="82"/>
      <c r="H176" s="82"/>
      <c r="I176" s="84"/>
      <c r="J176" s="36" t="s">
        <v>9</v>
      </c>
      <c r="K176" s="40">
        <v>0</v>
      </c>
      <c r="L176" s="40">
        <v>4313.51</v>
      </c>
      <c r="M176" s="40">
        <v>32642.79</v>
      </c>
    </row>
    <row r="177" spans="1:13" s="1" customFormat="1" ht="15" customHeight="1" x14ac:dyDescent="0.25">
      <c r="A177" s="82" t="s">
        <v>142</v>
      </c>
      <c r="B177" s="97" t="s">
        <v>180</v>
      </c>
      <c r="C177" s="82" t="s">
        <v>220</v>
      </c>
      <c r="D177" s="38" t="s">
        <v>33</v>
      </c>
      <c r="E177" s="82" t="s">
        <v>11</v>
      </c>
      <c r="F177" s="81" t="s">
        <v>23</v>
      </c>
      <c r="G177" s="82">
        <v>2026</v>
      </c>
      <c r="H177" s="83">
        <f>I177+K177+L177+M177</f>
        <v>55150.07</v>
      </c>
      <c r="I177" s="84">
        <v>0</v>
      </c>
      <c r="J177" s="12" t="s">
        <v>7</v>
      </c>
      <c r="K177" s="40">
        <f>K179</f>
        <v>0</v>
      </c>
      <c r="L177" s="40">
        <f>L179</f>
        <v>0</v>
      </c>
      <c r="M177" s="40">
        <f>M179</f>
        <v>55150.07</v>
      </c>
    </row>
    <row r="178" spans="1:13" s="1" customFormat="1" ht="15" customHeight="1" x14ac:dyDescent="0.25">
      <c r="A178" s="82"/>
      <c r="B178" s="97"/>
      <c r="C178" s="82"/>
      <c r="D178" s="82" t="s">
        <v>18</v>
      </c>
      <c r="E178" s="82"/>
      <c r="F178" s="81"/>
      <c r="G178" s="82"/>
      <c r="H178" s="83"/>
      <c r="I178" s="84"/>
      <c r="J178" s="12" t="s">
        <v>8</v>
      </c>
      <c r="K178" s="40">
        <v>0</v>
      </c>
      <c r="L178" s="40">
        <v>0</v>
      </c>
      <c r="M178" s="40">
        <v>0</v>
      </c>
    </row>
    <row r="179" spans="1:13" s="1" customFormat="1" ht="28.5" customHeight="1" x14ac:dyDescent="0.25">
      <c r="A179" s="82"/>
      <c r="B179" s="97"/>
      <c r="C179" s="82"/>
      <c r="D179" s="82"/>
      <c r="E179" s="82"/>
      <c r="F179" s="81"/>
      <c r="G179" s="82"/>
      <c r="H179" s="82"/>
      <c r="I179" s="84"/>
      <c r="J179" s="36" t="s">
        <v>9</v>
      </c>
      <c r="K179" s="40">
        <v>0</v>
      </c>
      <c r="L179" s="40">
        <v>0</v>
      </c>
      <c r="M179" s="40">
        <v>55150.07</v>
      </c>
    </row>
    <row r="180" spans="1:13" s="10" customFormat="1" ht="15" customHeight="1" x14ac:dyDescent="0.25">
      <c r="A180" s="81" t="s">
        <v>179</v>
      </c>
      <c r="B180" s="104" t="s">
        <v>61</v>
      </c>
      <c r="C180" s="81" t="s">
        <v>75</v>
      </c>
      <c r="D180" s="31" t="s">
        <v>33</v>
      </c>
      <c r="E180" s="81" t="s">
        <v>11</v>
      </c>
      <c r="F180" s="81" t="s">
        <v>23</v>
      </c>
      <c r="G180" s="81">
        <v>2026</v>
      </c>
      <c r="H180" s="84">
        <f>I180+K180+L180+M180</f>
        <v>36577.64</v>
      </c>
      <c r="I180" s="84">
        <v>0</v>
      </c>
      <c r="J180" s="15" t="s">
        <v>7</v>
      </c>
      <c r="K180" s="39">
        <f>K181+K182</f>
        <v>0</v>
      </c>
      <c r="L180" s="39">
        <f>L181+L182</f>
        <v>0</v>
      </c>
      <c r="M180" s="39">
        <f>M181+M182</f>
        <v>36577.64</v>
      </c>
    </row>
    <row r="181" spans="1:13" s="10" customFormat="1" ht="15" customHeight="1" x14ac:dyDescent="0.25">
      <c r="A181" s="81"/>
      <c r="B181" s="104"/>
      <c r="C181" s="81"/>
      <c r="D181" s="81" t="s">
        <v>18</v>
      </c>
      <c r="E181" s="81"/>
      <c r="F181" s="81"/>
      <c r="G181" s="81"/>
      <c r="H181" s="81"/>
      <c r="I181" s="84"/>
      <c r="J181" s="15" t="s">
        <v>8</v>
      </c>
      <c r="K181" s="39">
        <v>0</v>
      </c>
      <c r="L181" s="39">
        <v>0</v>
      </c>
      <c r="M181" s="39">
        <v>0</v>
      </c>
    </row>
    <row r="182" spans="1:13" s="10" customFormat="1" ht="27.75" customHeight="1" x14ac:dyDescent="0.25">
      <c r="A182" s="81"/>
      <c r="B182" s="104"/>
      <c r="C182" s="81"/>
      <c r="D182" s="81"/>
      <c r="E182" s="81"/>
      <c r="F182" s="81"/>
      <c r="G182" s="81"/>
      <c r="H182" s="81"/>
      <c r="I182" s="84"/>
      <c r="J182" s="32" t="s">
        <v>9</v>
      </c>
      <c r="K182" s="39">
        <v>0</v>
      </c>
      <c r="L182" s="39">
        <v>0</v>
      </c>
      <c r="M182" s="39">
        <v>36577.64</v>
      </c>
    </row>
    <row r="183" spans="1:13" s="10" customFormat="1" ht="15" customHeight="1" x14ac:dyDescent="0.25">
      <c r="A183" s="81" t="s">
        <v>294</v>
      </c>
      <c r="B183" s="104" t="s">
        <v>65</v>
      </c>
      <c r="C183" s="81" t="s">
        <v>76</v>
      </c>
      <c r="D183" s="31" t="s">
        <v>33</v>
      </c>
      <c r="E183" s="81" t="s">
        <v>11</v>
      </c>
      <c r="F183" s="81" t="s">
        <v>23</v>
      </c>
      <c r="G183" s="81" t="s">
        <v>47</v>
      </c>
      <c r="H183" s="84">
        <f>I183+K183+L183+M183</f>
        <v>27158.1</v>
      </c>
      <c r="I183" s="84">
        <v>0</v>
      </c>
      <c r="J183" s="15" t="s">
        <v>7</v>
      </c>
      <c r="K183" s="39">
        <f t="shared" ref="K183" si="56">K184</f>
        <v>27158.1</v>
      </c>
      <c r="L183" s="39">
        <f>L184</f>
        <v>0</v>
      </c>
      <c r="M183" s="39">
        <f>M184</f>
        <v>0</v>
      </c>
    </row>
    <row r="184" spans="1:13" s="10" customFormat="1" ht="33.75" customHeight="1" x14ac:dyDescent="0.25">
      <c r="A184" s="81"/>
      <c r="B184" s="104"/>
      <c r="C184" s="81"/>
      <c r="D184" s="31" t="s">
        <v>18</v>
      </c>
      <c r="E184" s="81"/>
      <c r="F184" s="81"/>
      <c r="G184" s="81"/>
      <c r="H184" s="81"/>
      <c r="I184" s="84"/>
      <c r="J184" s="32" t="s">
        <v>9</v>
      </c>
      <c r="K184" s="39">
        <v>27158.1</v>
      </c>
      <c r="L184" s="39">
        <v>0</v>
      </c>
      <c r="M184" s="39">
        <v>0</v>
      </c>
    </row>
    <row r="185" spans="1:13" s="20" customFormat="1" ht="15" hidden="1" customHeight="1" x14ac:dyDescent="0.25">
      <c r="A185" s="114" t="s">
        <v>141</v>
      </c>
      <c r="B185" s="116" t="s">
        <v>66</v>
      </c>
      <c r="C185" s="114"/>
      <c r="D185" s="35" t="s">
        <v>33</v>
      </c>
      <c r="E185" s="114" t="s">
        <v>11</v>
      </c>
      <c r="F185" s="114" t="s">
        <v>23</v>
      </c>
      <c r="G185" s="114">
        <v>2025</v>
      </c>
      <c r="H185" s="115">
        <f>I185+K185+L185+M185</f>
        <v>0</v>
      </c>
      <c r="I185" s="115">
        <v>0</v>
      </c>
      <c r="J185" s="43" t="s">
        <v>7</v>
      </c>
      <c r="K185" s="29">
        <f t="shared" ref="K185" si="57">K187</f>
        <v>0</v>
      </c>
      <c r="L185" s="29">
        <f>L187</f>
        <v>0</v>
      </c>
      <c r="M185" s="29">
        <f>M187</f>
        <v>0</v>
      </c>
    </row>
    <row r="186" spans="1:13" s="20" customFormat="1" ht="15" hidden="1" customHeight="1" x14ac:dyDescent="0.25">
      <c r="A186" s="114"/>
      <c r="B186" s="116"/>
      <c r="C186" s="114"/>
      <c r="D186" s="114" t="s">
        <v>18</v>
      </c>
      <c r="E186" s="114"/>
      <c r="F186" s="114"/>
      <c r="G186" s="114"/>
      <c r="H186" s="115"/>
      <c r="I186" s="115"/>
      <c r="J186" s="43" t="s">
        <v>8</v>
      </c>
      <c r="K186" s="29">
        <v>0</v>
      </c>
      <c r="L186" s="29">
        <v>0</v>
      </c>
      <c r="M186" s="29">
        <v>0</v>
      </c>
    </row>
    <row r="187" spans="1:13" s="20" customFormat="1" ht="33" hidden="1" customHeight="1" x14ac:dyDescent="0.25">
      <c r="A187" s="114"/>
      <c r="B187" s="116"/>
      <c r="C187" s="114"/>
      <c r="D187" s="114"/>
      <c r="E187" s="114"/>
      <c r="F187" s="114"/>
      <c r="G187" s="114"/>
      <c r="H187" s="114"/>
      <c r="I187" s="115"/>
      <c r="J187" s="37" t="s">
        <v>9</v>
      </c>
      <c r="K187" s="29">
        <v>0</v>
      </c>
      <c r="L187" s="29">
        <v>0</v>
      </c>
      <c r="M187" s="29">
        <v>0</v>
      </c>
    </row>
    <row r="188" spans="1:13" s="10" customFormat="1" ht="15" customHeight="1" x14ac:dyDescent="0.25">
      <c r="A188" s="81" t="s">
        <v>295</v>
      </c>
      <c r="B188" s="104" t="s">
        <v>162</v>
      </c>
      <c r="C188" s="81" t="s">
        <v>167</v>
      </c>
      <c r="D188" s="31" t="s">
        <v>33</v>
      </c>
      <c r="E188" s="81" t="s">
        <v>11</v>
      </c>
      <c r="F188" s="81" t="s">
        <v>23</v>
      </c>
      <c r="G188" s="81" t="s">
        <v>187</v>
      </c>
      <c r="H188" s="84">
        <f>I188+K188+L188+M188</f>
        <v>243591.19</v>
      </c>
      <c r="I188" s="84">
        <v>183.42</v>
      </c>
      <c r="J188" s="15" t="s">
        <v>7</v>
      </c>
      <c r="K188" s="39">
        <f t="shared" ref="K188" si="58">K190</f>
        <v>0</v>
      </c>
      <c r="L188" s="39">
        <f>L190</f>
        <v>192436.86</v>
      </c>
      <c r="M188" s="39">
        <f>M190</f>
        <v>50970.91</v>
      </c>
    </row>
    <row r="189" spans="1:13" s="10" customFormat="1" ht="15" customHeight="1" x14ac:dyDescent="0.25">
      <c r="A189" s="81"/>
      <c r="B189" s="104"/>
      <c r="C189" s="81"/>
      <c r="D189" s="81" t="s">
        <v>18</v>
      </c>
      <c r="E189" s="81"/>
      <c r="F189" s="81"/>
      <c r="G189" s="81"/>
      <c r="H189" s="84"/>
      <c r="I189" s="84"/>
      <c r="J189" s="15" t="s">
        <v>8</v>
      </c>
      <c r="K189" s="39">
        <v>0</v>
      </c>
      <c r="L189" s="39">
        <v>0</v>
      </c>
      <c r="M189" s="39">
        <v>0</v>
      </c>
    </row>
    <row r="190" spans="1:13" s="10" customFormat="1" ht="21.75" customHeight="1" x14ac:dyDescent="0.25">
      <c r="A190" s="81"/>
      <c r="B190" s="104"/>
      <c r="C190" s="81"/>
      <c r="D190" s="81"/>
      <c r="E190" s="81"/>
      <c r="F190" s="81"/>
      <c r="G190" s="81"/>
      <c r="H190" s="81"/>
      <c r="I190" s="84"/>
      <c r="J190" s="32" t="s">
        <v>9</v>
      </c>
      <c r="K190" s="39">
        <v>0</v>
      </c>
      <c r="L190" s="39">
        <f>243407.77-50970.91</f>
        <v>192436.86</v>
      </c>
      <c r="M190" s="39">
        <v>50970.91</v>
      </c>
    </row>
    <row r="191" spans="1:13" s="10" customFormat="1" ht="15.75" customHeight="1" x14ac:dyDescent="0.25">
      <c r="A191" s="81" t="s">
        <v>279</v>
      </c>
      <c r="B191" s="104" t="s">
        <v>277</v>
      </c>
      <c r="C191" s="81" t="s">
        <v>278</v>
      </c>
      <c r="D191" s="81" t="s">
        <v>33</v>
      </c>
      <c r="E191" s="81" t="s">
        <v>11</v>
      </c>
      <c r="F191" s="81" t="s">
        <v>23</v>
      </c>
      <c r="G191" s="81">
        <v>2024</v>
      </c>
      <c r="H191" s="84">
        <f>I191+K191+M192</f>
        <v>2838.37</v>
      </c>
      <c r="I191" s="84">
        <v>0</v>
      </c>
      <c r="J191" s="117" t="s">
        <v>7</v>
      </c>
      <c r="K191" s="113">
        <f t="shared" ref="K191:M191" si="59">K193</f>
        <v>2838.37</v>
      </c>
      <c r="L191" s="113">
        <f t="shared" si="59"/>
        <v>0</v>
      </c>
      <c r="M191" s="113">
        <f t="shared" si="59"/>
        <v>0</v>
      </c>
    </row>
    <row r="192" spans="1:13" s="10" customFormat="1" ht="15" customHeight="1" x14ac:dyDescent="0.25">
      <c r="A192" s="81"/>
      <c r="B192" s="104"/>
      <c r="C192" s="81"/>
      <c r="D192" s="81"/>
      <c r="E192" s="81"/>
      <c r="F192" s="81"/>
      <c r="G192" s="81"/>
      <c r="H192" s="81"/>
      <c r="I192" s="84"/>
      <c r="J192" s="117"/>
      <c r="K192" s="113"/>
      <c r="L192" s="113"/>
      <c r="M192" s="113"/>
    </row>
    <row r="193" spans="1:13" s="10" customFormat="1" ht="28.5" customHeight="1" x14ac:dyDescent="0.25">
      <c r="A193" s="81"/>
      <c r="B193" s="104"/>
      <c r="C193" s="81"/>
      <c r="D193" s="77" t="s">
        <v>18</v>
      </c>
      <c r="E193" s="81"/>
      <c r="F193" s="81"/>
      <c r="G193" s="81"/>
      <c r="H193" s="81"/>
      <c r="I193" s="84"/>
      <c r="J193" s="42" t="s">
        <v>9</v>
      </c>
      <c r="K193" s="80">
        <v>2838.37</v>
      </c>
      <c r="L193" s="80">
        <v>0</v>
      </c>
      <c r="M193" s="80">
        <v>0</v>
      </c>
    </row>
    <row r="194" spans="1:13" s="1" customFormat="1" ht="15.75" customHeight="1" x14ac:dyDescent="0.25">
      <c r="A194" s="81" t="s">
        <v>140</v>
      </c>
      <c r="B194" s="97" t="s">
        <v>271</v>
      </c>
      <c r="C194" s="81" t="s">
        <v>274</v>
      </c>
      <c r="D194" s="38" t="s">
        <v>31</v>
      </c>
      <c r="E194" s="82" t="s">
        <v>13</v>
      </c>
      <c r="F194" s="81" t="s">
        <v>243</v>
      </c>
      <c r="G194" s="82">
        <v>2026</v>
      </c>
      <c r="H194" s="83">
        <f>I194+K194+L194+M194</f>
        <v>5862.88</v>
      </c>
      <c r="I194" s="84">
        <v>0</v>
      </c>
      <c r="J194" s="41" t="s">
        <v>7</v>
      </c>
      <c r="K194" s="9">
        <f>K195</f>
        <v>0</v>
      </c>
      <c r="L194" s="9">
        <f>L195</f>
        <v>0</v>
      </c>
      <c r="M194" s="9">
        <f>M195</f>
        <v>5862.88</v>
      </c>
    </row>
    <row r="195" spans="1:13" s="1" customFormat="1" ht="38.25" customHeight="1" x14ac:dyDescent="0.25">
      <c r="A195" s="81"/>
      <c r="B195" s="97"/>
      <c r="C195" s="81"/>
      <c r="D195" s="50" t="s">
        <v>222</v>
      </c>
      <c r="E195" s="82"/>
      <c r="F195" s="81"/>
      <c r="G195" s="82"/>
      <c r="H195" s="82"/>
      <c r="I195" s="84"/>
      <c r="J195" s="41" t="s">
        <v>9</v>
      </c>
      <c r="K195" s="40">
        <v>0</v>
      </c>
      <c r="L195" s="40">
        <v>0</v>
      </c>
      <c r="M195" s="40">
        <v>5862.88</v>
      </c>
    </row>
    <row r="196" spans="1:13" s="8" customFormat="1" ht="15.75" customHeight="1" x14ac:dyDescent="0.25">
      <c r="A196" s="98" t="s">
        <v>115</v>
      </c>
      <c r="B196" s="98"/>
      <c r="C196" s="98"/>
      <c r="D196" s="98"/>
      <c r="E196" s="98"/>
      <c r="F196" s="98"/>
      <c r="G196" s="98"/>
      <c r="H196" s="98"/>
      <c r="I196" s="98"/>
      <c r="J196" s="7" t="s">
        <v>7</v>
      </c>
      <c r="K196" s="3">
        <f>K197+K198</f>
        <v>501024.75000000012</v>
      </c>
      <c r="L196" s="3">
        <f t="shared" ref="L196:M196" si="60">L197+L198</f>
        <v>370991.58999999997</v>
      </c>
      <c r="M196" s="3">
        <f t="shared" si="60"/>
        <v>50232.86</v>
      </c>
    </row>
    <row r="197" spans="1:13" s="8" customFormat="1" ht="15.75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7" t="s">
        <v>8</v>
      </c>
      <c r="K197" s="3">
        <f>K200+K241</f>
        <v>142246.9</v>
      </c>
      <c r="L197" s="3">
        <f t="shared" ref="L197:M197" si="61">L200+L241</f>
        <v>0</v>
      </c>
      <c r="M197" s="3">
        <f t="shared" si="61"/>
        <v>0</v>
      </c>
    </row>
    <row r="198" spans="1:13" s="8" customFormat="1" ht="15.75" x14ac:dyDescent="0.25">
      <c r="A198" s="98"/>
      <c r="B198" s="98"/>
      <c r="C198" s="98"/>
      <c r="D198" s="98"/>
      <c r="E198" s="98"/>
      <c r="F198" s="98"/>
      <c r="G198" s="98"/>
      <c r="H198" s="98"/>
      <c r="I198" s="98"/>
      <c r="J198" s="7" t="s">
        <v>9</v>
      </c>
      <c r="K198" s="3">
        <f>K201+K203+K205+K207+K209+K211+K213+K215+K217+K219+K221+K223+K225+K227+K229+K231+K233+K235+K237+K242+K239</f>
        <v>358777.85000000009</v>
      </c>
      <c r="L198" s="3">
        <f t="shared" ref="L198" si="62">L201+L203+L205+L207+L209+L211+L213+L215+L217+L219+L221+L223+L225+L227+L229+L231+L233+L235+L237+L242+L239</f>
        <v>370991.58999999997</v>
      </c>
      <c r="M198" s="3">
        <f>M201+M203+M205+M207+M209+M211+M213+M215+M217+M219+M221+M223+M225+M227+M229+M231+M233+M235+M237+M242+M239</f>
        <v>50232.86</v>
      </c>
    </row>
    <row r="199" spans="1:13" s="10" customFormat="1" ht="21.75" customHeight="1" x14ac:dyDescent="0.25">
      <c r="A199" s="81" t="s">
        <v>183</v>
      </c>
      <c r="B199" s="104" t="s">
        <v>130</v>
      </c>
      <c r="C199" s="81" t="s">
        <v>136</v>
      </c>
      <c r="D199" s="31" t="s">
        <v>31</v>
      </c>
      <c r="E199" s="81" t="s">
        <v>13</v>
      </c>
      <c r="F199" s="81" t="s">
        <v>12</v>
      </c>
      <c r="G199" s="81" t="s">
        <v>47</v>
      </c>
      <c r="H199" s="84">
        <f>I199+K199+L199+M199</f>
        <v>343886.49</v>
      </c>
      <c r="I199" s="84">
        <v>129713.66</v>
      </c>
      <c r="J199" s="32" t="s">
        <v>7</v>
      </c>
      <c r="K199" s="39">
        <f>K200+K201</f>
        <v>214172.83000000002</v>
      </c>
      <c r="L199" s="39">
        <f>L200+L201</f>
        <v>0</v>
      </c>
      <c r="M199" s="39">
        <f>M200+M201</f>
        <v>0</v>
      </c>
    </row>
    <row r="200" spans="1:13" s="10" customFormat="1" ht="23.25" customHeight="1" x14ac:dyDescent="0.25">
      <c r="A200" s="81"/>
      <c r="B200" s="104"/>
      <c r="C200" s="81"/>
      <c r="D200" s="81" t="s">
        <v>24</v>
      </c>
      <c r="E200" s="81"/>
      <c r="F200" s="81"/>
      <c r="G200" s="81"/>
      <c r="H200" s="84"/>
      <c r="I200" s="84"/>
      <c r="J200" s="42" t="s">
        <v>8</v>
      </c>
      <c r="K200" s="39">
        <v>89575.360000000001</v>
      </c>
      <c r="L200" s="39">
        <v>0</v>
      </c>
      <c r="M200" s="39">
        <v>0</v>
      </c>
    </row>
    <row r="201" spans="1:13" s="10" customFormat="1" ht="18.75" customHeight="1" x14ac:dyDescent="0.25">
      <c r="A201" s="81"/>
      <c r="B201" s="104"/>
      <c r="C201" s="81"/>
      <c r="D201" s="81"/>
      <c r="E201" s="81"/>
      <c r="F201" s="81"/>
      <c r="G201" s="81"/>
      <c r="H201" s="84"/>
      <c r="I201" s="84"/>
      <c r="J201" s="32" t="s">
        <v>9</v>
      </c>
      <c r="K201" s="39">
        <v>124597.47</v>
      </c>
      <c r="L201" s="39">
        <v>0</v>
      </c>
      <c r="M201" s="39">
        <v>0</v>
      </c>
    </row>
    <row r="202" spans="1:13" s="1" customFormat="1" ht="31.5" customHeight="1" x14ac:dyDescent="0.25">
      <c r="A202" s="82" t="s">
        <v>213</v>
      </c>
      <c r="B202" s="97" t="s">
        <v>67</v>
      </c>
      <c r="C202" s="81" t="s">
        <v>106</v>
      </c>
      <c r="D202" s="82" t="s">
        <v>31</v>
      </c>
      <c r="E202" s="82" t="s">
        <v>13</v>
      </c>
      <c r="F202" s="81" t="s">
        <v>72</v>
      </c>
      <c r="G202" s="82" t="s">
        <v>47</v>
      </c>
      <c r="H202" s="83">
        <f>I202+K202+L202+M202</f>
        <v>7119.26</v>
      </c>
      <c r="I202" s="84">
        <v>0</v>
      </c>
      <c r="J202" s="36" t="s">
        <v>7</v>
      </c>
      <c r="K202" s="40">
        <f>K203</f>
        <v>7119.26</v>
      </c>
      <c r="L202" s="40">
        <f t="shared" ref="L202:M202" si="63">L203</f>
        <v>0</v>
      </c>
      <c r="M202" s="40">
        <f t="shared" si="63"/>
        <v>0</v>
      </c>
    </row>
    <row r="203" spans="1:13" s="1" customFormat="1" ht="29.25" customHeight="1" x14ac:dyDescent="0.25">
      <c r="A203" s="82"/>
      <c r="B203" s="97"/>
      <c r="C203" s="81"/>
      <c r="D203" s="82"/>
      <c r="E203" s="82"/>
      <c r="F203" s="81"/>
      <c r="G203" s="82"/>
      <c r="H203" s="83"/>
      <c r="I203" s="84"/>
      <c r="J203" s="41" t="s">
        <v>9</v>
      </c>
      <c r="K203" s="40">
        <v>7119.26</v>
      </c>
      <c r="L203" s="40">
        <v>0</v>
      </c>
      <c r="M203" s="40">
        <v>0</v>
      </c>
    </row>
    <row r="204" spans="1:13" s="1" customFormat="1" ht="15.75" customHeight="1" x14ac:dyDescent="0.25">
      <c r="A204" s="82"/>
      <c r="B204" s="97"/>
      <c r="C204" s="81"/>
      <c r="D204" s="82" t="s">
        <v>24</v>
      </c>
      <c r="E204" s="82"/>
      <c r="F204" s="81" t="s">
        <v>12</v>
      </c>
      <c r="G204" s="82" t="s">
        <v>210</v>
      </c>
      <c r="H204" s="83">
        <f>I204+K204+L204+M204</f>
        <v>176751.22</v>
      </c>
      <c r="I204" s="84">
        <v>42997.52</v>
      </c>
      <c r="J204" s="32" t="s">
        <v>7</v>
      </c>
      <c r="K204" s="39">
        <f>K205</f>
        <v>5730.93</v>
      </c>
      <c r="L204" s="39">
        <f>L205</f>
        <v>128022.77</v>
      </c>
      <c r="M204" s="39">
        <f>M205</f>
        <v>0</v>
      </c>
    </row>
    <row r="205" spans="1:13" s="1" customFormat="1" ht="30" customHeight="1" x14ac:dyDescent="0.25">
      <c r="A205" s="82"/>
      <c r="B205" s="97"/>
      <c r="C205" s="81"/>
      <c r="D205" s="82"/>
      <c r="E205" s="82"/>
      <c r="F205" s="81"/>
      <c r="G205" s="82"/>
      <c r="H205" s="83"/>
      <c r="I205" s="84"/>
      <c r="J205" s="42" t="s">
        <v>9</v>
      </c>
      <c r="K205" s="80">
        <v>5730.93</v>
      </c>
      <c r="L205" s="39">
        <v>128022.77</v>
      </c>
      <c r="M205" s="39">
        <v>0</v>
      </c>
    </row>
    <row r="206" spans="1:13" s="1" customFormat="1" ht="31.5" customHeight="1" x14ac:dyDescent="0.25">
      <c r="A206" s="82" t="s">
        <v>214</v>
      </c>
      <c r="B206" s="97" t="s">
        <v>120</v>
      </c>
      <c r="C206" s="81" t="s">
        <v>107</v>
      </c>
      <c r="D206" s="82" t="s">
        <v>31</v>
      </c>
      <c r="E206" s="82" t="s">
        <v>13</v>
      </c>
      <c r="F206" s="81" t="s">
        <v>72</v>
      </c>
      <c r="G206" s="82" t="s">
        <v>47</v>
      </c>
      <c r="H206" s="83">
        <f>I206+K206+L206+M206</f>
        <v>1274.45</v>
      </c>
      <c r="I206" s="84">
        <v>0</v>
      </c>
      <c r="J206" s="36" t="s">
        <v>7</v>
      </c>
      <c r="K206" s="40">
        <f>K207</f>
        <v>1274.45</v>
      </c>
      <c r="L206" s="40">
        <f t="shared" ref="L206:M206" si="64">L207</f>
        <v>0</v>
      </c>
      <c r="M206" s="40">
        <f t="shared" si="64"/>
        <v>0</v>
      </c>
    </row>
    <row r="207" spans="1:13" s="1" customFormat="1" ht="29.25" customHeight="1" x14ac:dyDescent="0.25">
      <c r="A207" s="82"/>
      <c r="B207" s="97"/>
      <c r="C207" s="81"/>
      <c r="D207" s="82"/>
      <c r="E207" s="82"/>
      <c r="F207" s="81"/>
      <c r="G207" s="82"/>
      <c r="H207" s="83"/>
      <c r="I207" s="84"/>
      <c r="J207" s="41" t="s">
        <v>9</v>
      </c>
      <c r="K207" s="40">
        <v>1274.45</v>
      </c>
      <c r="L207" s="40">
        <v>0</v>
      </c>
      <c r="M207" s="40">
        <v>0</v>
      </c>
    </row>
    <row r="208" spans="1:13" s="1" customFormat="1" ht="15.75" customHeight="1" x14ac:dyDescent="0.25">
      <c r="A208" s="82"/>
      <c r="B208" s="97"/>
      <c r="C208" s="81"/>
      <c r="D208" s="82" t="s">
        <v>24</v>
      </c>
      <c r="E208" s="82"/>
      <c r="F208" s="81" t="s">
        <v>12</v>
      </c>
      <c r="G208" s="82">
        <v>2025</v>
      </c>
      <c r="H208" s="83">
        <f>I208+K208+L208+M208</f>
        <v>46090.75</v>
      </c>
      <c r="I208" s="84">
        <v>0</v>
      </c>
      <c r="J208" s="36" t="s">
        <v>7</v>
      </c>
      <c r="K208" s="40">
        <f>K209</f>
        <v>0</v>
      </c>
      <c r="L208" s="40">
        <f>L209</f>
        <v>46090.75</v>
      </c>
      <c r="M208" s="40">
        <f>M209</f>
        <v>0</v>
      </c>
    </row>
    <row r="209" spans="1:13" s="1" customFormat="1" ht="30" customHeight="1" x14ac:dyDescent="0.25">
      <c r="A209" s="82"/>
      <c r="B209" s="97"/>
      <c r="C209" s="81"/>
      <c r="D209" s="82"/>
      <c r="E209" s="82"/>
      <c r="F209" s="81"/>
      <c r="G209" s="82"/>
      <c r="H209" s="83"/>
      <c r="I209" s="84"/>
      <c r="J209" s="41" t="s">
        <v>9</v>
      </c>
      <c r="K209" s="40">
        <v>0</v>
      </c>
      <c r="L209" s="40">
        <v>46090.75</v>
      </c>
      <c r="M209" s="40">
        <v>0</v>
      </c>
    </row>
    <row r="210" spans="1:13" s="10" customFormat="1" ht="15.75" customHeight="1" x14ac:dyDescent="0.25">
      <c r="A210" s="91" t="s">
        <v>94</v>
      </c>
      <c r="B210" s="88" t="s">
        <v>226</v>
      </c>
      <c r="C210" s="91" t="s">
        <v>184</v>
      </c>
      <c r="D210" s="31" t="s">
        <v>31</v>
      </c>
      <c r="E210" s="91" t="s">
        <v>13</v>
      </c>
      <c r="F210" s="81" t="s">
        <v>72</v>
      </c>
      <c r="G210" s="81">
        <v>2024</v>
      </c>
      <c r="H210" s="84">
        <f>I210+K210+L210+M210</f>
        <v>2410.3200000000002</v>
      </c>
      <c r="I210" s="84">
        <v>0</v>
      </c>
      <c r="J210" s="42" t="s">
        <v>7</v>
      </c>
      <c r="K210" s="39">
        <f>K211</f>
        <v>2410.3200000000002</v>
      </c>
      <c r="L210" s="39">
        <f>L211</f>
        <v>0</v>
      </c>
      <c r="M210" s="39">
        <f>M211</f>
        <v>0</v>
      </c>
    </row>
    <row r="211" spans="1:13" s="10" customFormat="1" ht="49.5" customHeight="1" x14ac:dyDescent="0.25">
      <c r="A211" s="101"/>
      <c r="B211" s="89"/>
      <c r="C211" s="101"/>
      <c r="D211" s="91" t="s">
        <v>24</v>
      </c>
      <c r="E211" s="101"/>
      <c r="F211" s="81"/>
      <c r="G211" s="81"/>
      <c r="H211" s="81"/>
      <c r="I211" s="84"/>
      <c r="J211" s="42" t="s">
        <v>9</v>
      </c>
      <c r="K211" s="39">
        <v>2410.3200000000002</v>
      </c>
      <c r="L211" s="39">
        <v>0</v>
      </c>
      <c r="M211" s="39">
        <v>0</v>
      </c>
    </row>
    <row r="212" spans="1:13" s="10" customFormat="1" ht="22.5" customHeight="1" x14ac:dyDescent="0.25">
      <c r="A212" s="101"/>
      <c r="B212" s="89"/>
      <c r="C212" s="101"/>
      <c r="D212" s="101"/>
      <c r="E212" s="101"/>
      <c r="F212" s="81" t="s">
        <v>12</v>
      </c>
      <c r="G212" s="91" t="s">
        <v>138</v>
      </c>
      <c r="H212" s="84">
        <f>I212+K212+L212+M212</f>
        <v>45619.92</v>
      </c>
      <c r="I212" s="95">
        <v>5000</v>
      </c>
      <c r="J212" s="42" t="s">
        <v>7</v>
      </c>
      <c r="K212" s="39">
        <f>K213</f>
        <v>0</v>
      </c>
      <c r="L212" s="39">
        <f t="shared" ref="L212:M212" si="65">L213</f>
        <v>40619.919999999998</v>
      </c>
      <c r="M212" s="39">
        <f t="shared" si="65"/>
        <v>0</v>
      </c>
    </row>
    <row r="213" spans="1:13" s="10" customFormat="1" ht="22.5" customHeight="1" x14ac:dyDescent="0.25">
      <c r="A213" s="92"/>
      <c r="B213" s="90"/>
      <c r="C213" s="92"/>
      <c r="D213" s="92"/>
      <c r="E213" s="92"/>
      <c r="F213" s="81"/>
      <c r="G213" s="92"/>
      <c r="H213" s="81"/>
      <c r="I213" s="96"/>
      <c r="J213" s="42" t="s">
        <v>9</v>
      </c>
      <c r="K213" s="39">
        <v>0</v>
      </c>
      <c r="L213" s="39">
        <v>40619.919999999998</v>
      </c>
      <c r="M213" s="39">
        <v>0</v>
      </c>
    </row>
    <row r="214" spans="1:13" s="1" customFormat="1" ht="50.25" customHeight="1" x14ac:dyDescent="0.25">
      <c r="A214" s="81" t="s">
        <v>95</v>
      </c>
      <c r="B214" s="97" t="s">
        <v>87</v>
      </c>
      <c r="C214" s="82" t="s">
        <v>88</v>
      </c>
      <c r="D214" s="82" t="s">
        <v>31</v>
      </c>
      <c r="E214" s="82" t="s">
        <v>13</v>
      </c>
      <c r="F214" s="81" t="s">
        <v>72</v>
      </c>
      <c r="G214" s="82" t="s">
        <v>47</v>
      </c>
      <c r="H214" s="83">
        <f>I214+K214+L214+M214</f>
        <v>4953.4799999999996</v>
      </c>
      <c r="I214" s="84">
        <v>0</v>
      </c>
      <c r="J214" s="41" t="s">
        <v>7</v>
      </c>
      <c r="K214" s="40">
        <f>K215</f>
        <v>4953.4799999999996</v>
      </c>
      <c r="L214" s="40">
        <f>L215</f>
        <v>0</v>
      </c>
      <c r="M214" s="40">
        <f>M215</f>
        <v>0</v>
      </c>
    </row>
    <row r="215" spans="1:13" s="1" customFormat="1" ht="15.75" x14ac:dyDescent="0.25">
      <c r="A215" s="81"/>
      <c r="B215" s="97"/>
      <c r="C215" s="82"/>
      <c r="D215" s="82"/>
      <c r="E215" s="82"/>
      <c r="F215" s="81"/>
      <c r="G215" s="82"/>
      <c r="H215" s="83"/>
      <c r="I215" s="84"/>
      <c r="J215" s="41" t="s">
        <v>9</v>
      </c>
      <c r="K215" s="40">
        <v>4953.4799999999996</v>
      </c>
      <c r="L215" s="40">
        <v>0</v>
      </c>
      <c r="M215" s="40">
        <v>0</v>
      </c>
    </row>
    <row r="216" spans="1:13" s="1" customFormat="1" ht="15.75" customHeight="1" x14ac:dyDescent="0.25">
      <c r="A216" s="81"/>
      <c r="B216" s="97"/>
      <c r="C216" s="82"/>
      <c r="D216" s="82" t="s">
        <v>24</v>
      </c>
      <c r="E216" s="82"/>
      <c r="F216" s="81" t="s">
        <v>143</v>
      </c>
      <c r="G216" s="82" t="s">
        <v>81</v>
      </c>
      <c r="H216" s="83">
        <f>I216+K216+L216+M216</f>
        <v>36963.170000000006</v>
      </c>
      <c r="I216" s="84">
        <f>482.92+2092.66</f>
        <v>2575.58</v>
      </c>
      <c r="J216" s="36" t="s">
        <v>7</v>
      </c>
      <c r="K216" s="40">
        <f>K217</f>
        <v>643.9</v>
      </c>
      <c r="L216" s="40">
        <f>L217</f>
        <v>33743.69</v>
      </c>
      <c r="M216" s="40">
        <f>M217</f>
        <v>0</v>
      </c>
    </row>
    <row r="217" spans="1:13" s="1" customFormat="1" ht="28.5" customHeight="1" x14ac:dyDescent="0.25">
      <c r="A217" s="81"/>
      <c r="B217" s="97"/>
      <c r="C217" s="82"/>
      <c r="D217" s="82"/>
      <c r="E217" s="82"/>
      <c r="F217" s="81"/>
      <c r="G217" s="82"/>
      <c r="H217" s="83"/>
      <c r="I217" s="84"/>
      <c r="J217" s="41" t="s">
        <v>9</v>
      </c>
      <c r="K217" s="40">
        <v>643.9</v>
      </c>
      <c r="L217" s="40">
        <v>33743.69</v>
      </c>
      <c r="M217" s="40">
        <v>0</v>
      </c>
    </row>
    <row r="218" spans="1:13" s="1" customFormat="1" ht="50.25" customHeight="1" x14ac:dyDescent="0.25">
      <c r="A218" s="81" t="s">
        <v>96</v>
      </c>
      <c r="B218" s="104" t="s">
        <v>230</v>
      </c>
      <c r="C218" s="82" t="s">
        <v>234</v>
      </c>
      <c r="D218" s="82" t="s">
        <v>31</v>
      </c>
      <c r="E218" s="82" t="s">
        <v>13</v>
      </c>
      <c r="F218" s="81" t="s">
        <v>72</v>
      </c>
      <c r="G218" s="82" t="s">
        <v>47</v>
      </c>
      <c r="H218" s="83">
        <f>I218+K218+L218+M218</f>
        <v>8791.869999999999</v>
      </c>
      <c r="I218" s="84">
        <v>0</v>
      </c>
      <c r="J218" s="41" t="s">
        <v>7</v>
      </c>
      <c r="K218" s="40">
        <f>K219</f>
        <v>8791.869999999999</v>
      </c>
      <c r="L218" s="40">
        <f>L219</f>
        <v>0</v>
      </c>
      <c r="M218" s="40">
        <f>M219</f>
        <v>0</v>
      </c>
    </row>
    <row r="219" spans="1:13" s="1" customFormat="1" ht="15.75" x14ac:dyDescent="0.25">
      <c r="A219" s="81"/>
      <c r="B219" s="104"/>
      <c r="C219" s="82"/>
      <c r="D219" s="82"/>
      <c r="E219" s="82"/>
      <c r="F219" s="81"/>
      <c r="G219" s="82"/>
      <c r="H219" s="83"/>
      <c r="I219" s="84"/>
      <c r="J219" s="41" t="s">
        <v>9</v>
      </c>
      <c r="K219" s="40">
        <f>10052.98-1261.11</f>
        <v>8791.869999999999</v>
      </c>
      <c r="L219" s="40">
        <v>0</v>
      </c>
      <c r="M219" s="40">
        <v>0</v>
      </c>
    </row>
    <row r="220" spans="1:13" s="1" customFormat="1" ht="15.75" customHeight="1" x14ac:dyDescent="0.25">
      <c r="A220" s="81"/>
      <c r="B220" s="104"/>
      <c r="C220" s="82"/>
      <c r="D220" s="82" t="s">
        <v>24</v>
      </c>
      <c r="E220" s="82"/>
      <c r="F220" s="81" t="s">
        <v>12</v>
      </c>
      <c r="G220" s="82" t="s">
        <v>81</v>
      </c>
      <c r="H220" s="83">
        <f>I220+K220+L220+M220</f>
        <v>145026.01</v>
      </c>
      <c r="I220" s="84">
        <f>5521.73+38652.06</f>
        <v>44173.789999999994</v>
      </c>
      <c r="J220" s="36" t="s">
        <v>7</v>
      </c>
      <c r="K220" s="40">
        <f>K221</f>
        <v>0</v>
      </c>
      <c r="L220" s="40">
        <f>L221</f>
        <v>100852.22</v>
      </c>
      <c r="M220" s="40">
        <f>M221</f>
        <v>0</v>
      </c>
    </row>
    <row r="221" spans="1:13" s="1" customFormat="1" ht="28.5" customHeight="1" x14ac:dyDescent="0.25">
      <c r="A221" s="81"/>
      <c r="B221" s="104"/>
      <c r="C221" s="82"/>
      <c r="D221" s="82"/>
      <c r="E221" s="82"/>
      <c r="F221" s="81"/>
      <c r="G221" s="82"/>
      <c r="H221" s="83"/>
      <c r="I221" s="84"/>
      <c r="J221" s="41" t="s">
        <v>9</v>
      </c>
      <c r="K221" s="40">
        <v>0</v>
      </c>
      <c r="L221" s="80">
        <f>68049.83+1261.11+31541.28</f>
        <v>100852.22</v>
      </c>
      <c r="M221" s="40">
        <v>0</v>
      </c>
    </row>
    <row r="222" spans="1:13" s="1" customFormat="1" ht="15.75" x14ac:dyDescent="0.25">
      <c r="A222" s="81" t="s">
        <v>97</v>
      </c>
      <c r="B222" s="97" t="s">
        <v>89</v>
      </c>
      <c r="C222" s="82" t="s">
        <v>90</v>
      </c>
      <c r="D222" s="38" t="s">
        <v>31</v>
      </c>
      <c r="E222" s="82" t="s">
        <v>13</v>
      </c>
      <c r="F222" s="81" t="s">
        <v>12</v>
      </c>
      <c r="G222" s="82">
        <v>2024</v>
      </c>
      <c r="H222" s="83">
        <f>I222+K222+L222+M222</f>
        <v>115086.54000000001</v>
      </c>
      <c r="I222" s="84">
        <v>0</v>
      </c>
      <c r="J222" s="41" t="s">
        <v>7</v>
      </c>
      <c r="K222" s="40">
        <f>K223</f>
        <v>115086.54000000001</v>
      </c>
      <c r="L222" s="40">
        <f>L223</f>
        <v>0</v>
      </c>
      <c r="M222" s="40">
        <f>M223</f>
        <v>0</v>
      </c>
    </row>
    <row r="223" spans="1:13" s="1" customFormat="1" ht="47.25" x14ac:dyDescent="0.25">
      <c r="A223" s="81"/>
      <c r="B223" s="97"/>
      <c r="C223" s="82"/>
      <c r="D223" s="38" t="s">
        <v>24</v>
      </c>
      <c r="E223" s="82"/>
      <c r="F223" s="81"/>
      <c r="G223" s="82"/>
      <c r="H223" s="83"/>
      <c r="I223" s="84"/>
      <c r="J223" s="41" t="s">
        <v>9</v>
      </c>
      <c r="K223" s="80">
        <f>145119.38-30032.84</f>
        <v>115086.54000000001</v>
      </c>
      <c r="L223" s="40">
        <v>0</v>
      </c>
      <c r="M223" s="40">
        <v>0</v>
      </c>
    </row>
    <row r="224" spans="1:13" s="1" customFormat="1" ht="15.75" x14ac:dyDescent="0.25">
      <c r="A224" s="81" t="s">
        <v>25</v>
      </c>
      <c r="B224" s="97" t="s">
        <v>118</v>
      </c>
      <c r="C224" s="82" t="s">
        <v>109</v>
      </c>
      <c r="D224" s="38" t="s">
        <v>31</v>
      </c>
      <c r="E224" s="82" t="s">
        <v>13</v>
      </c>
      <c r="F224" s="81" t="s">
        <v>12</v>
      </c>
      <c r="G224" s="82">
        <v>2024</v>
      </c>
      <c r="H224" s="83">
        <f>I224+K224+L224+M224</f>
        <v>23664.09</v>
      </c>
      <c r="I224" s="84">
        <v>0</v>
      </c>
      <c r="J224" s="41" t="s">
        <v>7</v>
      </c>
      <c r="K224" s="40">
        <f>K225</f>
        <v>23664.09</v>
      </c>
      <c r="L224" s="40">
        <f>L225</f>
        <v>0</v>
      </c>
      <c r="M224" s="40">
        <f>M225</f>
        <v>0</v>
      </c>
    </row>
    <row r="225" spans="1:13" s="1" customFormat="1" ht="47.25" x14ac:dyDescent="0.25">
      <c r="A225" s="81"/>
      <c r="B225" s="97"/>
      <c r="C225" s="82"/>
      <c r="D225" s="38" t="s">
        <v>24</v>
      </c>
      <c r="E225" s="82"/>
      <c r="F225" s="81"/>
      <c r="G225" s="82"/>
      <c r="H225" s="83"/>
      <c r="I225" s="84"/>
      <c r="J225" s="41" t="s">
        <v>9</v>
      </c>
      <c r="K225" s="80">
        <v>23664.09</v>
      </c>
      <c r="L225" s="80">
        <v>0</v>
      </c>
      <c r="M225" s="40">
        <v>0</v>
      </c>
    </row>
    <row r="226" spans="1:13" s="1" customFormat="1" ht="50.25" customHeight="1" x14ac:dyDescent="0.25">
      <c r="A226" s="81" t="s">
        <v>26</v>
      </c>
      <c r="B226" s="104" t="s">
        <v>185</v>
      </c>
      <c r="C226" s="82" t="s">
        <v>186</v>
      </c>
      <c r="D226" s="82" t="s">
        <v>31</v>
      </c>
      <c r="E226" s="82" t="s">
        <v>13</v>
      </c>
      <c r="F226" s="81" t="s">
        <v>72</v>
      </c>
      <c r="G226" s="82">
        <v>2025</v>
      </c>
      <c r="H226" s="83">
        <f>I226+K226+L226+M226</f>
        <v>4698.4399999999996</v>
      </c>
      <c r="I226" s="84">
        <v>0</v>
      </c>
      <c r="J226" s="41" t="s">
        <v>7</v>
      </c>
      <c r="K226" s="40">
        <f>K227</f>
        <v>0</v>
      </c>
      <c r="L226" s="40">
        <f>L227</f>
        <v>4698.4399999999996</v>
      </c>
      <c r="M226" s="40">
        <f>M227</f>
        <v>0</v>
      </c>
    </row>
    <row r="227" spans="1:13" s="1" customFormat="1" ht="15.75" x14ac:dyDescent="0.25">
      <c r="A227" s="81"/>
      <c r="B227" s="104"/>
      <c r="C227" s="82"/>
      <c r="D227" s="82"/>
      <c r="E227" s="82"/>
      <c r="F227" s="81"/>
      <c r="G227" s="82"/>
      <c r="H227" s="83"/>
      <c r="I227" s="84"/>
      <c r="J227" s="41" t="s">
        <v>9</v>
      </c>
      <c r="K227" s="40">
        <v>0</v>
      </c>
      <c r="L227" s="40">
        <v>4698.4399999999996</v>
      </c>
      <c r="M227" s="40">
        <v>0</v>
      </c>
    </row>
    <row r="228" spans="1:13" s="1" customFormat="1" ht="15.75" customHeight="1" x14ac:dyDescent="0.25">
      <c r="A228" s="81"/>
      <c r="B228" s="104"/>
      <c r="C228" s="82"/>
      <c r="D228" s="82" t="s">
        <v>24</v>
      </c>
      <c r="E228" s="82"/>
      <c r="F228" s="81" t="s">
        <v>12</v>
      </c>
      <c r="G228" s="82" t="s">
        <v>187</v>
      </c>
      <c r="H228" s="83">
        <f>I228+K228+L228+M228</f>
        <v>12195.1</v>
      </c>
      <c r="I228" s="84">
        <v>4693.1000000000004</v>
      </c>
      <c r="J228" s="36" t="s">
        <v>7</v>
      </c>
      <c r="K228" s="40">
        <f>K229</f>
        <v>1173.27</v>
      </c>
      <c r="L228" s="40">
        <f>L229</f>
        <v>0</v>
      </c>
      <c r="M228" s="40">
        <f>M229</f>
        <v>6328.73</v>
      </c>
    </row>
    <row r="229" spans="1:13" s="1" customFormat="1" ht="28.5" customHeight="1" x14ac:dyDescent="0.25">
      <c r="A229" s="81"/>
      <c r="B229" s="104"/>
      <c r="C229" s="82"/>
      <c r="D229" s="82"/>
      <c r="E229" s="82"/>
      <c r="F229" s="81"/>
      <c r="G229" s="82"/>
      <c r="H229" s="83"/>
      <c r="I229" s="84"/>
      <c r="J229" s="41" t="s">
        <v>9</v>
      </c>
      <c r="K229" s="40">
        <v>1173.27</v>
      </c>
      <c r="L229" s="40">
        <v>0</v>
      </c>
      <c r="M229" s="40">
        <v>6328.73</v>
      </c>
    </row>
    <row r="230" spans="1:13" s="1" customFormat="1" ht="50.25" customHeight="1" x14ac:dyDescent="0.25">
      <c r="A230" s="81" t="s">
        <v>98</v>
      </c>
      <c r="B230" s="104" t="s">
        <v>211</v>
      </c>
      <c r="C230" s="82" t="s">
        <v>188</v>
      </c>
      <c r="D230" s="82" t="s">
        <v>31</v>
      </c>
      <c r="E230" s="82" t="s">
        <v>13</v>
      </c>
      <c r="F230" s="81" t="s">
        <v>72</v>
      </c>
      <c r="G230" s="82">
        <v>2024</v>
      </c>
      <c r="H230" s="83">
        <f>I230+K230+L230+M230</f>
        <v>1210</v>
      </c>
      <c r="I230" s="84">
        <v>0</v>
      </c>
      <c r="J230" s="41" t="s">
        <v>7</v>
      </c>
      <c r="K230" s="40">
        <f>K231</f>
        <v>1210</v>
      </c>
      <c r="L230" s="40">
        <f>L231</f>
        <v>0</v>
      </c>
      <c r="M230" s="40">
        <f>M231</f>
        <v>0</v>
      </c>
    </row>
    <row r="231" spans="1:13" s="1" customFormat="1" ht="15.75" x14ac:dyDescent="0.25">
      <c r="A231" s="81"/>
      <c r="B231" s="104"/>
      <c r="C231" s="82"/>
      <c r="D231" s="82"/>
      <c r="E231" s="82"/>
      <c r="F231" s="81"/>
      <c r="G231" s="82"/>
      <c r="H231" s="83"/>
      <c r="I231" s="84"/>
      <c r="J231" s="41" t="s">
        <v>9</v>
      </c>
      <c r="K231" s="40">
        <v>1210</v>
      </c>
      <c r="L231" s="40">
        <v>0</v>
      </c>
      <c r="M231" s="40">
        <v>0</v>
      </c>
    </row>
    <row r="232" spans="1:13" s="1" customFormat="1" ht="15.75" customHeight="1" x14ac:dyDescent="0.25">
      <c r="A232" s="81"/>
      <c r="B232" s="104"/>
      <c r="C232" s="82"/>
      <c r="D232" s="82" t="s">
        <v>24</v>
      </c>
      <c r="E232" s="82"/>
      <c r="F232" s="81" t="s">
        <v>12</v>
      </c>
      <c r="G232" s="82" t="s">
        <v>138</v>
      </c>
      <c r="H232" s="83">
        <f>I232+K232+L232+M232</f>
        <v>21257.87</v>
      </c>
      <c r="I232" s="84">
        <v>3032.96</v>
      </c>
      <c r="J232" s="36" t="s">
        <v>7</v>
      </c>
      <c r="K232" s="40">
        <f>K233</f>
        <v>1261.1099999999999</v>
      </c>
      <c r="L232" s="40">
        <f>L233</f>
        <v>16963.8</v>
      </c>
      <c r="M232" s="40">
        <f>M233</f>
        <v>0</v>
      </c>
    </row>
    <row r="233" spans="1:13" s="1" customFormat="1" ht="28.5" customHeight="1" x14ac:dyDescent="0.25">
      <c r="A233" s="81"/>
      <c r="B233" s="104"/>
      <c r="C233" s="82"/>
      <c r="D233" s="82"/>
      <c r="E233" s="82"/>
      <c r="F233" s="81"/>
      <c r="G233" s="82"/>
      <c r="H233" s="83"/>
      <c r="I233" s="84"/>
      <c r="J233" s="41" t="s">
        <v>9</v>
      </c>
      <c r="K233" s="40">
        <v>1261.1099999999999</v>
      </c>
      <c r="L233" s="40">
        <f>18224.91-1261.11</f>
        <v>16963.8</v>
      </c>
      <c r="M233" s="40">
        <v>0</v>
      </c>
    </row>
    <row r="234" spans="1:13" s="1" customFormat="1" ht="15.75" x14ac:dyDescent="0.25">
      <c r="A234" s="81" t="s">
        <v>99</v>
      </c>
      <c r="B234" s="104" t="s">
        <v>212</v>
      </c>
      <c r="C234" s="81" t="s">
        <v>232</v>
      </c>
      <c r="D234" s="38" t="s">
        <v>31</v>
      </c>
      <c r="E234" s="82" t="s">
        <v>13</v>
      </c>
      <c r="F234" s="81" t="s">
        <v>72</v>
      </c>
      <c r="G234" s="82">
        <v>2026</v>
      </c>
      <c r="H234" s="83">
        <f>I234+K234+L234+M234</f>
        <v>16556.169999999998</v>
      </c>
      <c r="I234" s="84">
        <v>0</v>
      </c>
      <c r="J234" s="41" t="s">
        <v>7</v>
      </c>
      <c r="K234" s="40">
        <f>K235</f>
        <v>0</v>
      </c>
      <c r="L234" s="40">
        <f>L235</f>
        <v>0</v>
      </c>
      <c r="M234" s="40">
        <f>M235</f>
        <v>16556.169999999998</v>
      </c>
    </row>
    <row r="235" spans="1:13" s="1" customFormat="1" ht="47.25" customHeight="1" x14ac:dyDescent="0.25">
      <c r="A235" s="81"/>
      <c r="B235" s="104"/>
      <c r="C235" s="81"/>
      <c r="D235" s="38" t="s">
        <v>24</v>
      </c>
      <c r="E235" s="82"/>
      <c r="F235" s="81"/>
      <c r="G235" s="82"/>
      <c r="H235" s="83"/>
      <c r="I235" s="84"/>
      <c r="J235" s="41" t="s">
        <v>9</v>
      </c>
      <c r="K235" s="40">
        <v>0</v>
      </c>
      <c r="L235" s="40">
        <v>0</v>
      </c>
      <c r="M235" s="40">
        <v>16556.169999999998</v>
      </c>
    </row>
    <row r="236" spans="1:13" s="1" customFormat="1" ht="15.75" x14ac:dyDescent="0.25">
      <c r="A236" s="81" t="s">
        <v>125</v>
      </c>
      <c r="B236" s="104" t="s">
        <v>227</v>
      </c>
      <c r="C236" s="81" t="s">
        <v>235</v>
      </c>
      <c r="D236" s="38" t="s">
        <v>31</v>
      </c>
      <c r="E236" s="82" t="s">
        <v>13</v>
      </c>
      <c r="F236" s="81" t="s">
        <v>72</v>
      </c>
      <c r="G236" s="82">
        <v>2026</v>
      </c>
      <c r="H236" s="83">
        <f>I236+K236+L236+M236</f>
        <v>27347.96</v>
      </c>
      <c r="I236" s="84">
        <v>0</v>
      </c>
      <c r="J236" s="41" t="s">
        <v>7</v>
      </c>
      <c r="K236" s="40">
        <f>K237</f>
        <v>0</v>
      </c>
      <c r="L236" s="40">
        <f>L237</f>
        <v>0</v>
      </c>
      <c r="M236" s="40">
        <f>M237</f>
        <v>27347.96</v>
      </c>
    </row>
    <row r="237" spans="1:13" s="1" customFormat="1" ht="47.25" customHeight="1" x14ac:dyDescent="0.25">
      <c r="A237" s="81"/>
      <c r="B237" s="104"/>
      <c r="C237" s="81"/>
      <c r="D237" s="38" t="s">
        <v>24</v>
      </c>
      <c r="E237" s="82"/>
      <c r="F237" s="81"/>
      <c r="G237" s="82"/>
      <c r="H237" s="83"/>
      <c r="I237" s="84"/>
      <c r="J237" s="41" t="s">
        <v>9</v>
      </c>
      <c r="K237" s="40">
        <v>0</v>
      </c>
      <c r="L237" s="40">
        <v>0</v>
      </c>
      <c r="M237" s="40">
        <v>27347.96</v>
      </c>
    </row>
    <row r="238" spans="1:13" s="1" customFormat="1" ht="18" customHeight="1" x14ac:dyDescent="0.25">
      <c r="A238" s="91" t="s">
        <v>126</v>
      </c>
      <c r="B238" s="99" t="s">
        <v>228</v>
      </c>
      <c r="C238" s="91" t="s">
        <v>281</v>
      </c>
      <c r="D238" s="85" t="s">
        <v>31</v>
      </c>
      <c r="E238" s="85" t="s">
        <v>13</v>
      </c>
      <c r="F238" s="91" t="s">
        <v>242</v>
      </c>
      <c r="G238" s="85">
        <v>2024</v>
      </c>
      <c r="H238" s="93">
        <f>I238+K238+L238+M238</f>
        <v>729.34</v>
      </c>
      <c r="I238" s="95">
        <v>0</v>
      </c>
      <c r="J238" s="41" t="s">
        <v>7</v>
      </c>
      <c r="K238" s="48">
        <f>K239</f>
        <v>729.34</v>
      </c>
      <c r="L238" s="48">
        <f t="shared" ref="L238:M238" si="66">L239</f>
        <v>0</v>
      </c>
      <c r="M238" s="48">
        <f t="shared" si="66"/>
        <v>0</v>
      </c>
    </row>
    <row r="239" spans="1:13" s="1" customFormat="1" ht="35.25" customHeight="1" x14ac:dyDescent="0.25">
      <c r="A239" s="101"/>
      <c r="B239" s="103"/>
      <c r="C239" s="101"/>
      <c r="D239" s="86"/>
      <c r="E239" s="86"/>
      <c r="F239" s="92"/>
      <c r="G239" s="87"/>
      <c r="H239" s="94"/>
      <c r="I239" s="96"/>
      <c r="J239" s="41" t="s">
        <v>9</v>
      </c>
      <c r="K239" s="48">
        <v>729.34</v>
      </c>
      <c r="L239" s="48">
        <v>0</v>
      </c>
      <c r="M239" s="48">
        <v>0</v>
      </c>
    </row>
    <row r="240" spans="1:13" s="1" customFormat="1" ht="33" customHeight="1" x14ac:dyDescent="0.25">
      <c r="A240" s="101"/>
      <c r="B240" s="103"/>
      <c r="C240" s="101"/>
      <c r="D240" s="87"/>
      <c r="E240" s="86"/>
      <c r="F240" s="91" t="s">
        <v>12</v>
      </c>
      <c r="G240" s="85" t="s">
        <v>15</v>
      </c>
      <c r="H240" s="93">
        <f>I240+K240+L240+M240</f>
        <v>112857.83</v>
      </c>
      <c r="I240" s="95">
        <f>32.9+21.57</f>
        <v>54.47</v>
      </c>
      <c r="J240" s="41" t="s">
        <v>7</v>
      </c>
      <c r="K240" s="9">
        <f>K242+K241</f>
        <v>112803.36</v>
      </c>
      <c r="L240" s="9">
        <f t="shared" ref="L240:M240" si="67">L242+L241</f>
        <v>0</v>
      </c>
      <c r="M240" s="9">
        <f t="shared" si="67"/>
        <v>0</v>
      </c>
    </row>
    <row r="241" spans="1:13" s="1" customFormat="1" ht="15.75" x14ac:dyDescent="0.25">
      <c r="A241" s="101"/>
      <c r="B241" s="103"/>
      <c r="C241" s="101"/>
      <c r="D241" s="85" t="s">
        <v>79</v>
      </c>
      <c r="E241" s="86"/>
      <c r="F241" s="101"/>
      <c r="G241" s="86"/>
      <c r="H241" s="102"/>
      <c r="I241" s="112"/>
      <c r="J241" s="41" t="s">
        <v>8</v>
      </c>
      <c r="K241" s="9">
        <v>52671.54</v>
      </c>
      <c r="L241" s="9">
        <v>0</v>
      </c>
      <c r="M241" s="9">
        <v>0</v>
      </c>
    </row>
    <row r="242" spans="1:13" s="1" customFormat="1" ht="15.75" x14ac:dyDescent="0.25">
      <c r="A242" s="92"/>
      <c r="B242" s="100"/>
      <c r="C242" s="92"/>
      <c r="D242" s="87"/>
      <c r="E242" s="87"/>
      <c r="F242" s="92"/>
      <c r="G242" s="87"/>
      <c r="H242" s="94"/>
      <c r="I242" s="96"/>
      <c r="J242" s="41" t="s">
        <v>9</v>
      </c>
      <c r="K242" s="80">
        <f>52671.54+7460.28</f>
        <v>60131.82</v>
      </c>
      <c r="L242" s="40">
        <v>0</v>
      </c>
      <c r="M242" s="40">
        <v>0</v>
      </c>
    </row>
    <row r="243" spans="1:13" s="8" customFormat="1" ht="15.75" x14ac:dyDescent="0.25">
      <c r="A243" s="98" t="s">
        <v>116</v>
      </c>
      <c r="B243" s="98"/>
      <c r="C243" s="98"/>
      <c r="D243" s="98"/>
      <c r="E243" s="98"/>
      <c r="F243" s="98"/>
      <c r="G243" s="98"/>
      <c r="H243" s="98"/>
      <c r="I243" s="98"/>
      <c r="J243" s="7" t="s">
        <v>7</v>
      </c>
      <c r="K243" s="3">
        <f t="shared" ref="K243:L243" si="68">K244+K245</f>
        <v>2470.42</v>
      </c>
      <c r="L243" s="3">
        <f t="shared" si="68"/>
        <v>62231.27</v>
      </c>
      <c r="M243" s="3">
        <f t="shared" ref="M243" si="69">M244+M245</f>
        <v>0</v>
      </c>
    </row>
    <row r="244" spans="1:13" s="8" customFormat="1" ht="15.75" x14ac:dyDescent="0.25">
      <c r="A244" s="98"/>
      <c r="B244" s="98"/>
      <c r="C244" s="98"/>
      <c r="D244" s="98"/>
      <c r="E244" s="98"/>
      <c r="F244" s="98"/>
      <c r="G244" s="98"/>
      <c r="H244" s="98"/>
      <c r="I244" s="98"/>
      <c r="J244" s="7" t="s">
        <v>8</v>
      </c>
      <c r="K244" s="3">
        <v>0</v>
      </c>
      <c r="L244" s="3">
        <v>0</v>
      </c>
      <c r="M244" s="3">
        <v>0</v>
      </c>
    </row>
    <row r="245" spans="1:13" s="8" customFormat="1" ht="15.75" x14ac:dyDescent="0.25">
      <c r="A245" s="98"/>
      <c r="B245" s="98"/>
      <c r="C245" s="98"/>
      <c r="D245" s="98"/>
      <c r="E245" s="98"/>
      <c r="F245" s="98"/>
      <c r="G245" s="98"/>
      <c r="H245" s="98"/>
      <c r="I245" s="98"/>
      <c r="J245" s="7" t="s">
        <v>9</v>
      </c>
      <c r="K245" s="3">
        <f>K247+K249+K251+K253+K255+K257+K261+K265+K267+K269+K271+K259+K263</f>
        <v>2470.42</v>
      </c>
      <c r="L245" s="3">
        <f t="shared" ref="L245:M245" si="70">L247+L249+L251+L253+L255+L257+L261+L265+L267+L269+L271+L259+L263</f>
        <v>62231.27</v>
      </c>
      <c r="M245" s="3">
        <f t="shared" si="70"/>
        <v>0</v>
      </c>
    </row>
    <row r="246" spans="1:13" s="1" customFormat="1" ht="22.5" customHeight="1" x14ac:dyDescent="0.25">
      <c r="A246" s="85" t="s">
        <v>127</v>
      </c>
      <c r="B246" s="99" t="s">
        <v>160</v>
      </c>
      <c r="C246" s="91" t="s">
        <v>231</v>
      </c>
      <c r="D246" s="46" t="s">
        <v>31</v>
      </c>
      <c r="E246" s="85" t="s">
        <v>13</v>
      </c>
      <c r="F246" s="81" t="s">
        <v>12</v>
      </c>
      <c r="G246" s="82">
        <v>2025</v>
      </c>
      <c r="H246" s="83">
        <f>I246+K246+L246+M246</f>
        <v>62231.27</v>
      </c>
      <c r="I246" s="84">
        <v>0</v>
      </c>
      <c r="J246" s="41" t="s">
        <v>7</v>
      </c>
      <c r="K246" s="40">
        <f>K247</f>
        <v>0</v>
      </c>
      <c r="L246" s="40">
        <f t="shared" ref="L246:M246" si="71">L247</f>
        <v>62231.27</v>
      </c>
      <c r="M246" s="40">
        <f t="shared" si="71"/>
        <v>0</v>
      </c>
    </row>
    <row r="247" spans="1:13" s="1" customFormat="1" ht="44.25" customHeight="1" x14ac:dyDescent="0.25">
      <c r="A247" s="87"/>
      <c r="B247" s="100"/>
      <c r="C247" s="92"/>
      <c r="D247" s="46" t="s">
        <v>82</v>
      </c>
      <c r="E247" s="87"/>
      <c r="F247" s="81"/>
      <c r="G247" s="82"/>
      <c r="H247" s="82"/>
      <c r="I247" s="84"/>
      <c r="J247" s="41" t="s">
        <v>9</v>
      </c>
      <c r="K247" s="40">
        <v>0</v>
      </c>
      <c r="L247" s="40">
        <v>62231.27</v>
      </c>
      <c r="M247" s="40">
        <v>0</v>
      </c>
    </row>
    <row r="248" spans="1:13" s="10" customFormat="1" ht="30.75" customHeight="1" x14ac:dyDescent="0.25">
      <c r="A248" s="91" t="s">
        <v>128</v>
      </c>
      <c r="B248" s="88" t="s">
        <v>133</v>
      </c>
      <c r="C248" s="91" t="s">
        <v>137</v>
      </c>
      <c r="D248" s="33" t="s">
        <v>31</v>
      </c>
      <c r="E248" s="91" t="s">
        <v>13</v>
      </c>
      <c r="F248" s="81" t="s">
        <v>17</v>
      </c>
      <c r="G248" s="81" t="s">
        <v>47</v>
      </c>
      <c r="H248" s="84">
        <f>I248+K248+L248+M248</f>
        <v>384.02</v>
      </c>
      <c r="I248" s="84">
        <v>253.81</v>
      </c>
      <c r="J248" s="42" t="s">
        <v>7</v>
      </c>
      <c r="K248" s="39">
        <f t="shared" ref="K248:M248" si="72">K249</f>
        <v>130.21</v>
      </c>
      <c r="L248" s="39">
        <f t="shared" si="72"/>
        <v>0</v>
      </c>
      <c r="M248" s="39">
        <f t="shared" si="72"/>
        <v>0</v>
      </c>
    </row>
    <row r="249" spans="1:13" s="10" customFormat="1" ht="30.75" customHeight="1" x14ac:dyDescent="0.25">
      <c r="A249" s="92"/>
      <c r="B249" s="90"/>
      <c r="C249" s="92"/>
      <c r="D249" s="33" t="s">
        <v>82</v>
      </c>
      <c r="E249" s="92"/>
      <c r="F249" s="81"/>
      <c r="G249" s="81"/>
      <c r="H249" s="81"/>
      <c r="I249" s="84"/>
      <c r="J249" s="42" t="s">
        <v>9</v>
      </c>
      <c r="K249" s="39">
        <f>277.63-147.42</f>
        <v>130.21</v>
      </c>
      <c r="L249" s="39">
        <v>0</v>
      </c>
      <c r="M249" s="39">
        <v>0</v>
      </c>
    </row>
    <row r="250" spans="1:13" s="10" customFormat="1" ht="20.25" customHeight="1" x14ac:dyDescent="0.25">
      <c r="A250" s="91" t="s">
        <v>166</v>
      </c>
      <c r="B250" s="88" t="s">
        <v>144</v>
      </c>
      <c r="C250" s="91" t="s">
        <v>145</v>
      </c>
      <c r="D250" s="55" t="s">
        <v>31</v>
      </c>
      <c r="E250" s="91" t="s">
        <v>13</v>
      </c>
      <c r="F250" s="81" t="s">
        <v>17</v>
      </c>
      <c r="G250" s="81" t="s">
        <v>47</v>
      </c>
      <c r="H250" s="84">
        <f>I250+K250+L250+M250</f>
        <v>531.44000000000005</v>
      </c>
      <c r="I250" s="84">
        <v>253.81</v>
      </c>
      <c r="J250" s="42" t="s">
        <v>7</v>
      </c>
      <c r="K250" s="56">
        <f t="shared" ref="K250:M256" si="73">K251</f>
        <v>277.63</v>
      </c>
      <c r="L250" s="56">
        <f t="shared" si="73"/>
        <v>0</v>
      </c>
      <c r="M250" s="56">
        <f t="shared" si="73"/>
        <v>0</v>
      </c>
    </row>
    <row r="251" spans="1:13" s="10" customFormat="1" ht="45" customHeight="1" x14ac:dyDescent="0.25">
      <c r="A251" s="92"/>
      <c r="B251" s="90"/>
      <c r="C251" s="92"/>
      <c r="D251" s="54" t="s">
        <v>82</v>
      </c>
      <c r="E251" s="92"/>
      <c r="F251" s="81"/>
      <c r="G251" s="81"/>
      <c r="H251" s="81"/>
      <c r="I251" s="84"/>
      <c r="J251" s="42" t="s">
        <v>9</v>
      </c>
      <c r="K251" s="56">
        <v>277.63</v>
      </c>
      <c r="L251" s="56">
        <v>0</v>
      </c>
      <c r="M251" s="56">
        <v>0</v>
      </c>
    </row>
    <row r="252" spans="1:13" s="10" customFormat="1" ht="20.25" customHeight="1" x14ac:dyDescent="0.25">
      <c r="A252" s="91" t="s">
        <v>129</v>
      </c>
      <c r="B252" s="88" t="s">
        <v>146</v>
      </c>
      <c r="C252" s="91" t="s">
        <v>147</v>
      </c>
      <c r="D252" s="76" t="s">
        <v>31</v>
      </c>
      <c r="E252" s="91" t="s">
        <v>13</v>
      </c>
      <c r="F252" s="81" t="s">
        <v>17</v>
      </c>
      <c r="G252" s="81" t="s">
        <v>47</v>
      </c>
      <c r="H252" s="84">
        <f>I252+K252+L252+M252</f>
        <v>531.44000000000005</v>
      </c>
      <c r="I252" s="84">
        <v>253.81</v>
      </c>
      <c r="J252" s="42" t="s">
        <v>7</v>
      </c>
      <c r="K252" s="80">
        <f t="shared" si="73"/>
        <v>277.63</v>
      </c>
      <c r="L252" s="80">
        <f t="shared" si="73"/>
        <v>0</v>
      </c>
      <c r="M252" s="80">
        <f t="shared" si="73"/>
        <v>0</v>
      </c>
    </row>
    <row r="253" spans="1:13" s="10" customFormat="1" ht="42" customHeight="1" x14ac:dyDescent="0.25">
      <c r="A253" s="92"/>
      <c r="B253" s="90"/>
      <c r="C253" s="92"/>
      <c r="D253" s="77" t="s">
        <v>82</v>
      </c>
      <c r="E253" s="92"/>
      <c r="F253" s="81"/>
      <c r="G253" s="81"/>
      <c r="H253" s="81"/>
      <c r="I253" s="84"/>
      <c r="J253" s="42" t="s">
        <v>9</v>
      </c>
      <c r="K253" s="80">
        <v>277.63</v>
      </c>
      <c r="L253" s="80">
        <v>0</v>
      </c>
      <c r="M253" s="80">
        <v>0</v>
      </c>
    </row>
    <row r="254" spans="1:13" s="10" customFormat="1" ht="20.25" customHeight="1" x14ac:dyDescent="0.25">
      <c r="A254" s="91" t="s">
        <v>238</v>
      </c>
      <c r="B254" s="99" t="s">
        <v>148</v>
      </c>
      <c r="C254" s="85" t="s">
        <v>149</v>
      </c>
      <c r="D254" s="33" t="s">
        <v>31</v>
      </c>
      <c r="E254" s="91" t="s">
        <v>13</v>
      </c>
      <c r="F254" s="81" t="s">
        <v>17</v>
      </c>
      <c r="G254" s="81" t="s">
        <v>47</v>
      </c>
      <c r="H254" s="84">
        <f>I254+K254+L254+M254</f>
        <v>170.25</v>
      </c>
      <c r="I254" s="84">
        <v>0</v>
      </c>
      <c r="J254" s="42" t="s">
        <v>7</v>
      </c>
      <c r="K254" s="39">
        <f t="shared" si="73"/>
        <v>170.25</v>
      </c>
      <c r="L254" s="39">
        <f t="shared" si="73"/>
        <v>0</v>
      </c>
      <c r="M254" s="39">
        <f t="shared" si="73"/>
        <v>0</v>
      </c>
    </row>
    <row r="255" spans="1:13" s="10" customFormat="1" ht="44.25" customHeight="1" x14ac:dyDescent="0.25">
      <c r="A255" s="92"/>
      <c r="B255" s="100"/>
      <c r="C255" s="87"/>
      <c r="D255" s="33" t="s">
        <v>82</v>
      </c>
      <c r="E255" s="92"/>
      <c r="F255" s="81"/>
      <c r="G255" s="81"/>
      <c r="H255" s="81"/>
      <c r="I255" s="84"/>
      <c r="J255" s="42" t="s">
        <v>9</v>
      </c>
      <c r="K255" s="39">
        <v>170.25</v>
      </c>
      <c r="L255" s="39">
        <v>0</v>
      </c>
      <c r="M255" s="39">
        <v>0</v>
      </c>
    </row>
    <row r="256" spans="1:13" s="10" customFormat="1" ht="20.25" customHeight="1" x14ac:dyDescent="0.25">
      <c r="A256" s="91" t="s">
        <v>262</v>
      </c>
      <c r="B256" s="99" t="s">
        <v>150</v>
      </c>
      <c r="C256" s="85" t="s">
        <v>151</v>
      </c>
      <c r="D256" s="33" t="s">
        <v>31</v>
      </c>
      <c r="E256" s="91" t="s">
        <v>13</v>
      </c>
      <c r="F256" s="81" t="s">
        <v>17</v>
      </c>
      <c r="G256" s="81" t="s">
        <v>47</v>
      </c>
      <c r="H256" s="84">
        <f>I256+K256+L256+M256</f>
        <v>531.44000000000005</v>
      </c>
      <c r="I256" s="84">
        <v>253.81</v>
      </c>
      <c r="J256" s="42" t="s">
        <v>7</v>
      </c>
      <c r="K256" s="39">
        <f t="shared" si="73"/>
        <v>277.63</v>
      </c>
      <c r="L256" s="39">
        <f t="shared" si="73"/>
        <v>0</v>
      </c>
      <c r="M256" s="39">
        <f t="shared" si="73"/>
        <v>0</v>
      </c>
    </row>
    <row r="257" spans="1:13" s="10" customFormat="1" ht="47.25" customHeight="1" x14ac:dyDescent="0.25">
      <c r="A257" s="92"/>
      <c r="B257" s="100"/>
      <c r="C257" s="87"/>
      <c r="D257" s="33" t="s">
        <v>82</v>
      </c>
      <c r="E257" s="92"/>
      <c r="F257" s="81"/>
      <c r="G257" s="81"/>
      <c r="H257" s="81"/>
      <c r="I257" s="84"/>
      <c r="J257" s="42" t="s">
        <v>9</v>
      </c>
      <c r="K257" s="39">
        <v>277.63</v>
      </c>
      <c r="L257" s="39">
        <v>0</v>
      </c>
      <c r="M257" s="39">
        <v>0</v>
      </c>
    </row>
    <row r="258" spans="1:13" s="10" customFormat="1" ht="23.25" customHeight="1" x14ac:dyDescent="0.25">
      <c r="A258" s="91" t="s">
        <v>263</v>
      </c>
      <c r="B258" s="99" t="s">
        <v>152</v>
      </c>
      <c r="C258" s="85" t="s">
        <v>153</v>
      </c>
      <c r="D258" s="91" t="s">
        <v>31</v>
      </c>
      <c r="E258" s="91" t="s">
        <v>13</v>
      </c>
      <c r="F258" s="91" t="s">
        <v>23</v>
      </c>
      <c r="G258" s="91" t="s">
        <v>15</v>
      </c>
      <c r="H258" s="84">
        <f>I258+K258+L258+M258</f>
        <v>2307.44</v>
      </c>
      <c r="I258" s="95">
        <v>2293.11</v>
      </c>
      <c r="J258" s="42" t="s">
        <v>7</v>
      </c>
      <c r="K258" s="75">
        <f t="shared" ref="K258:M260" si="74">K259</f>
        <v>14.33</v>
      </c>
      <c r="L258" s="75">
        <f t="shared" si="74"/>
        <v>0</v>
      </c>
      <c r="M258" s="75">
        <f t="shared" si="74"/>
        <v>0</v>
      </c>
    </row>
    <row r="259" spans="1:13" s="10" customFormat="1" ht="26.25" customHeight="1" x14ac:dyDescent="0.25">
      <c r="A259" s="101"/>
      <c r="B259" s="103"/>
      <c r="C259" s="86"/>
      <c r="D259" s="101"/>
      <c r="E259" s="101"/>
      <c r="F259" s="92"/>
      <c r="G259" s="92"/>
      <c r="H259" s="81"/>
      <c r="I259" s="96"/>
      <c r="J259" s="42" t="s">
        <v>9</v>
      </c>
      <c r="K259" s="80">
        <v>14.33</v>
      </c>
      <c r="L259" s="75">
        <v>0</v>
      </c>
      <c r="M259" s="75">
        <v>0</v>
      </c>
    </row>
    <row r="260" spans="1:13" s="10" customFormat="1" ht="20.25" customHeight="1" x14ac:dyDescent="0.25">
      <c r="A260" s="101"/>
      <c r="B260" s="103"/>
      <c r="C260" s="86"/>
      <c r="D260" s="92"/>
      <c r="E260" s="101"/>
      <c r="F260" s="81" t="s">
        <v>17</v>
      </c>
      <c r="G260" s="81" t="s">
        <v>47</v>
      </c>
      <c r="H260" s="84">
        <f>I260+K260+L260+M260</f>
        <v>531.44000000000005</v>
      </c>
      <c r="I260" s="84">
        <v>253.81</v>
      </c>
      <c r="J260" s="42" t="s">
        <v>7</v>
      </c>
      <c r="K260" s="39">
        <f t="shared" si="74"/>
        <v>277.63</v>
      </c>
      <c r="L260" s="39">
        <f t="shared" si="74"/>
        <v>0</v>
      </c>
      <c r="M260" s="39">
        <f t="shared" si="74"/>
        <v>0</v>
      </c>
    </row>
    <row r="261" spans="1:13" s="10" customFormat="1" ht="23.25" customHeight="1" x14ac:dyDescent="0.25">
      <c r="A261" s="92"/>
      <c r="B261" s="100"/>
      <c r="C261" s="87"/>
      <c r="D261" s="33" t="s">
        <v>82</v>
      </c>
      <c r="E261" s="92"/>
      <c r="F261" s="81"/>
      <c r="G261" s="81"/>
      <c r="H261" s="81"/>
      <c r="I261" s="84"/>
      <c r="J261" s="42" t="s">
        <v>9</v>
      </c>
      <c r="K261" s="39">
        <f>277.63</f>
        <v>277.63</v>
      </c>
      <c r="L261" s="39">
        <v>0</v>
      </c>
      <c r="M261" s="39">
        <v>0</v>
      </c>
    </row>
    <row r="262" spans="1:13" s="10" customFormat="1" ht="33" customHeight="1" x14ac:dyDescent="0.25">
      <c r="A262" s="91" t="s">
        <v>264</v>
      </c>
      <c r="B262" s="99" t="s">
        <v>154</v>
      </c>
      <c r="C262" s="85" t="s">
        <v>155</v>
      </c>
      <c r="D262" s="91" t="s">
        <v>31</v>
      </c>
      <c r="E262" s="91" t="s">
        <v>13</v>
      </c>
      <c r="F262" s="91" t="s">
        <v>23</v>
      </c>
      <c r="G262" s="91" t="s">
        <v>15</v>
      </c>
      <c r="H262" s="84">
        <f>I262+K262+L262+M262</f>
        <v>1771.1999999999998</v>
      </c>
      <c r="I262" s="91">
        <v>1638.11</v>
      </c>
      <c r="J262" s="42" t="s">
        <v>7</v>
      </c>
      <c r="K262" s="75">
        <f>K263</f>
        <v>133.09</v>
      </c>
      <c r="L262" s="75">
        <f t="shared" ref="L262:M262" si="75">L263</f>
        <v>0</v>
      </c>
      <c r="M262" s="75">
        <f t="shared" si="75"/>
        <v>0</v>
      </c>
    </row>
    <row r="263" spans="1:13" s="10" customFormat="1" ht="15.75" x14ac:dyDescent="0.25">
      <c r="A263" s="101"/>
      <c r="B263" s="103"/>
      <c r="C263" s="86"/>
      <c r="D263" s="101"/>
      <c r="E263" s="101"/>
      <c r="F263" s="92"/>
      <c r="G263" s="92"/>
      <c r="H263" s="81"/>
      <c r="I263" s="92"/>
      <c r="J263" s="42" t="s">
        <v>9</v>
      </c>
      <c r="K263" s="80">
        <v>133.09</v>
      </c>
      <c r="L263" s="75">
        <v>0</v>
      </c>
      <c r="M263" s="75">
        <v>0</v>
      </c>
    </row>
    <row r="264" spans="1:13" s="10" customFormat="1" ht="20.25" customHeight="1" x14ac:dyDescent="0.25">
      <c r="A264" s="101"/>
      <c r="B264" s="103"/>
      <c r="C264" s="86"/>
      <c r="D264" s="92"/>
      <c r="E264" s="101"/>
      <c r="F264" s="81" t="s">
        <v>17</v>
      </c>
      <c r="G264" s="81" t="s">
        <v>47</v>
      </c>
      <c r="H264" s="84">
        <f>I264+K264+L264+M264</f>
        <v>531.44000000000005</v>
      </c>
      <c r="I264" s="84">
        <v>253.81</v>
      </c>
      <c r="J264" s="42" t="s">
        <v>7</v>
      </c>
      <c r="K264" s="39">
        <f t="shared" ref="K264:M264" si="76">K265</f>
        <v>277.63</v>
      </c>
      <c r="L264" s="39">
        <f t="shared" si="76"/>
        <v>0</v>
      </c>
      <c r="M264" s="39">
        <f t="shared" si="76"/>
        <v>0</v>
      </c>
    </row>
    <row r="265" spans="1:13" s="10" customFormat="1" ht="18.75" customHeight="1" x14ac:dyDescent="0.25">
      <c r="A265" s="92"/>
      <c r="B265" s="100"/>
      <c r="C265" s="87"/>
      <c r="D265" s="33" t="s">
        <v>82</v>
      </c>
      <c r="E265" s="92"/>
      <c r="F265" s="81"/>
      <c r="G265" s="81"/>
      <c r="H265" s="81"/>
      <c r="I265" s="84"/>
      <c r="J265" s="42" t="s">
        <v>9</v>
      </c>
      <c r="K265" s="80">
        <f>277.63</f>
        <v>277.63</v>
      </c>
      <c r="L265" s="39">
        <v>0</v>
      </c>
      <c r="M265" s="39">
        <v>0</v>
      </c>
    </row>
    <row r="266" spans="1:13" s="10" customFormat="1" ht="20.25" customHeight="1" x14ac:dyDescent="0.25">
      <c r="A266" s="101" t="s">
        <v>265</v>
      </c>
      <c r="B266" s="99" t="s">
        <v>156</v>
      </c>
      <c r="C266" s="85" t="s">
        <v>157</v>
      </c>
      <c r="D266" s="33" t="s">
        <v>31</v>
      </c>
      <c r="E266" s="91" t="s">
        <v>13</v>
      </c>
      <c r="F266" s="81" t="s">
        <v>17</v>
      </c>
      <c r="G266" s="81" t="s">
        <v>47</v>
      </c>
      <c r="H266" s="84">
        <f>I266+K266+L266+M266</f>
        <v>501.35</v>
      </c>
      <c r="I266" s="84">
        <v>223.72</v>
      </c>
      <c r="J266" s="42" t="s">
        <v>7</v>
      </c>
      <c r="K266" s="39">
        <f t="shared" ref="K266:M266" si="77">K267</f>
        <v>277.63</v>
      </c>
      <c r="L266" s="39">
        <f t="shared" si="77"/>
        <v>0</v>
      </c>
      <c r="M266" s="39">
        <f t="shared" si="77"/>
        <v>0</v>
      </c>
    </row>
    <row r="267" spans="1:13" s="10" customFormat="1" ht="41.25" customHeight="1" x14ac:dyDescent="0.25">
      <c r="A267" s="92"/>
      <c r="B267" s="100"/>
      <c r="C267" s="87"/>
      <c r="D267" s="33" t="s">
        <v>82</v>
      </c>
      <c r="E267" s="92"/>
      <c r="F267" s="81"/>
      <c r="G267" s="81"/>
      <c r="H267" s="81"/>
      <c r="I267" s="84"/>
      <c r="J267" s="42" t="s">
        <v>9</v>
      </c>
      <c r="K267" s="39">
        <v>277.63</v>
      </c>
      <c r="L267" s="39">
        <v>0</v>
      </c>
      <c r="M267" s="39">
        <v>0</v>
      </c>
    </row>
    <row r="268" spans="1:13" s="10" customFormat="1" ht="20.25" customHeight="1" x14ac:dyDescent="0.25">
      <c r="A268" s="91" t="s">
        <v>266</v>
      </c>
      <c r="B268" s="99" t="s">
        <v>158</v>
      </c>
      <c r="C268" s="85" t="s">
        <v>159</v>
      </c>
      <c r="D268" s="33" t="s">
        <v>31</v>
      </c>
      <c r="E268" s="91" t="s">
        <v>13</v>
      </c>
      <c r="F268" s="81" t="s">
        <v>17</v>
      </c>
      <c r="G268" s="81" t="s">
        <v>47</v>
      </c>
      <c r="H268" s="84">
        <f>I268+K268+L268+M268</f>
        <v>91.04</v>
      </c>
      <c r="I268" s="84">
        <v>0</v>
      </c>
      <c r="J268" s="42" t="s">
        <v>7</v>
      </c>
      <c r="K268" s="39">
        <f t="shared" ref="K268:M268" si="78">K269</f>
        <v>91.04</v>
      </c>
      <c r="L268" s="39">
        <f t="shared" si="78"/>
        <v>0</v>
      </c>
      <c r="M268" s="39">
        <f t="shared" si="78"/>
        <v>0</v>
      </c>
    </row>
    <row r="269" spans="1:13" s="10" customFormat="1" ht="41.25" customHeight="1" x14ac:dyDescent="0.25">
      <c r="A269" s="92"/>
      <c r="B269" s="100"/>
      <c r="C269" s="87"/>
      <c r="D269" s="33" t="s">
        <v>82</v>
      </c>
      <c r="E269" s="92"/>
      <c r="F269" s="81"/>
      <c r="G269" s="81"/>
      <c r="H269" s="81"/>
      <c r="I269" s="84"/>
      <c r="J269" s="42" t="s">
        <v>9</v>
      </c>
      <c r="K269" s="39">
        <v>91.04</v>
      </c>
      <c r="L269" s="39">
        <v>0</v>
      </c>
      <c r="M269" s="39">
        <v>0</v>
      </c>
    </row>
    <row r="270" spans="1:13" s="10" customFormat="1" ht="15.75" x14ac:dyDescent="0.25">
      <c r="A270" s="81" t="s">
        <v>267</v>
      </c>
      <c r="B270" s="97" t="s">
        <v>161</v>
      </c>
      <c r="C270" s="81" t="s">
        <v>163</v>
      </c>
      <c r="D270" s="31" t="s">
        <v>31</v>
      </c>
      <c r="E270" s="81" t="s">
        <v>13</v>
      </c>
      <c r="F270" s="81" t="s">
        <v>17</v>
      </c>
      <c r="G270" s="81" t="s">
        <v>47</v>
      </c>
      <c r="H270" s="84">
        <f>I270+K270+L270+M270</f>
        <v>531.44000000000005</v>
      </c>
      <c r="I270" s="84">
        <v>265.72000000000003</v>
      </c>
      <c r="J270" s="42" t="s">
        <v>7</v>
      </c>
      <c r="K270" s="39">
        <f t="shared" ref="K270:M270" si="79">K271</f>
        <v>265.72000000000003</v>
      </c>
      <c r="L270" s="39">
        <f t="shared" si="79"/>
        <v>0</v>
      </c>
      <c r="M270" s="39">
        <f t="shared" si="79"/>
        <v>0</v>
      </c>
    </row>
    <row r="271" spans="1:13" s="10" customFormat="1" ht="47.25" customHeight="1" x14ac:dyDescent="0.25">
      <c r="A271" s="81"/>
      <c r="B271" s="97"/>
      <c r="C271" s="81"/>
      <c r="D271" s="31" t="s">
        <v>82</v>
      </c>
      <c r="E271" s="81"/>
      <c r="F271" s="81"/>
      <c r="G271" s="81"/>
      <c r="H271" s="81"/>
      <c r="I271" s="84"/>
      <c r="J271" s="42" t="s">
        <v>9</v>
      </c>
      <c r="K271" s="39">
        <v>265.72000000000003</v>
      </c>
      <c r="L271" s="39">
        <v>0</v>
      </c>
      <c r="M271" s="39">
        <v>0</v>
      </c>
    </row>
    <row r="272" spans="1:13" s="8" customFormat="1" ht="15.75" x14ac:dyDescent="0.25">
      <c r="A272" s="98" t="s">
        <v>223</v>
      </c>
      <c r="B272" s="98"/>
      <c r="C272" s="98"/>
      <c r="D272" s="98"/>
      <c r="E272" s="98"/>
      <c r="F272" s="98"/>
      <c r="G272" s="98"/>
      <c r="H272" s="98"/>
      <c r="I272" s="98"/>
      <c r="J272" s="7" t="s">
        <v>7</v>
      </c>
      <c r="K272" s="3">
        <f t="shared" ref="K272:M272" si="80">K273+K274</f>
        <v>6011.86</v>
      </c>
      <c r="L272" s="3">
        <f t="shared" si="80"/>
        <v>9638.15</v>
      </c>
      <c r="M272" s="3">
        <f t="shared" si="80"/>
        <v>0</v>
      </c>
    </row>
    <row r="273" spans="1:13" s="8" customFormat="1" ht="15.75" x14ac:dyDescent="0.25">
      <c r="A273" s="98"/>
      <c r="B273" s="98"/>
      <c r="C273" s="98"/>
      <c r="D273" s="98"/>
      <c r="E273" s="98"/>
      <c r="F273" s="98"/>
      <c r="G273" s="98"/>
      <c r="H273" s="98"/>
      <c r="I273" s="98"/>
      <c r="J273" s="7" t="s">
        <v>8</v>
      </c>
      <c r="K273" s="3">
        <v>0</v>
      </c>
      <c r="L273" s="3">
        <v>0</v>
      </c>
      <c r="M273" s="3">
        <v>0</v>
      </c>
    </row>
    <row r="274" spans="1:13" s="8" customFormat="1" ht="15.75" x14ac:dyDescent="0.25">
      <c r="A274" s="98"/>
      <c r="B274" s="98"/>
      <c r="C274" s="98"/>
      <c r="D274" s="98"/>
      <c r="E274" s="98"/>
      <c r="F274" s="98"/>
      <c r="G274" s="98"/>
      <c r="H274" s="98"/>
      <c r="I274" s="98"/>
      <c r="J274" s="7" t="s">
        <v>9</v>
      </c>
      <c r="K274" s="3">
        <f>K276+K278+K280</f>
        <v>6011.86</v>
      </c>
      <c r="L274" s="3">
        <f>L276+L278+L280</f>
        <v>9638.15</v>
      </c>
      <c r="M274" s="3">
        <f t="shared" ref="M274" si="81">M276+M278+M280</f>
        <v>0</v>
      </c>
    </row>
    <row r="275" spans="1:13" s="1" customFormat="1" ht="22.5" customHeight="1" x14ac:dyDescent="0.25">
      <c r="A275" s="85" t="s">
        <v>268</v>
      </c>
      <c r="B275" s="99" t="s">
        <v>215</v>
      </c>
      <c r="C275" s="85" t="s">
        <v>224</v>
      </c>
      <c r="D275" s="46" t="s">
        <v>31</v>
      </c>
      <c r="E275" s="85" t="s">
        <v>13</v>
      </c>
      <c r="F275" s="81" t="s">
        <v>72</v>
      </c>
      <c r="G275" s="82">
        <v>2025</v>
      </c>
      <c r="H275" s="83">
        <f>I275+K275+L275+M275</f>
        <v>6805.95</v>
      </c>
      <c r="I275" s="84">
        <v>0</v>
      </c>
      <c r="J275" s="41" t="s">
        <v>7</v>
      </c>
      <c r="K275" s="40">
        <f>K276</f>
        <v>0</v>
      </c>
      <c r="L275" s="40">
        <f t="shared" ref="L275:M277" si="82">L276</f>
        <v>6805.95</v>
      </c>
      <c r="M275" s="40">
        <f t="shared" si="82"/>
        <v>0</v>
      </c>
    </row>
    <row r="276" spans="1:13" s="1" customFormat="1" ht="44.25" customHeight="1" x14ac:dyDescent="0.25">
      <c r="A276" s="87"/>
      <c r="B276" s="100"/>
      <c r="C276" s="87"/>
      <c r="D276" s="46" t="s">
        <v>82</v>
      </c>
      <c r="E276" s="87"/>
      <c r="F276" s="81"/>
      <c r="G276" s="82"/>
      <c r="H276" s="82"/>
      <c r="I276" s="84"/>
      <c r="J276" s="41" t="s">
        <v>9</v>
      </c>
      <c r="K276" s="40">
        <v>0</v>
      </c>
      <c r="L276" s="40">
        <v>6805.95</v>
      </c>
      <c r="M276" s="40">
        <v>0</v>
      </c>
    </row>
    <row r="277" spans="1:13" s="1" customFormat="1" ht="22.5" customHeight="1" x14ac:dyDescent="0.25">
      <c r="A277" s="82" t="s">
        <v>296</v>
      </c>
      <c r="B277" s="104" t="s">
        <v>239</v>
      </c>
      <c r="C277" s="81" t="s">
        <v>270</v>
      </c>
      <c r="D277" s="38" t="s">
        <v>31</v>
      </c>
      <c r="E277" s="82" t="s">
        <v>13</v>
      </c>
      <c r="F277" s="81" t="s">
        <v>72</v>
      </c>
      <c r="G277" s="82" t="s">
        <v>91</v>
      </c>
      <c r="H277" s="83">
        <f>I277+K277+L277+M277</f>
        <v>3751.8599999999997</v>
      </c>
      <c r="I277" s="84">
        <v>0</v>
      </c>
      <c r="J277" s="41" t="s">
        <v>7</v>
      </c>
      <c r="K277" s="40">
        <f>K278</f>
        <v>919.66</v>
      </c>
      <c r="L277" s="40">
        <f t="shared" si="82"/>
        <v>2832.2</v>
      </c>
      <c r="M277" s="40">
        <f t="shared" si="82"/>
        <v>0</v>
      </c>
    </row>
    <row r="278" spans="1:13" s="1" customFormat="1" ht="44.25" customHeight="1" x14ac:dyDescent="0.25">
      <c r="A278" s="82"/>
      <c r="B278" s="104"/>
      <c r="C278" s="81"/>
      <c r="D278" s="38" t="s">
        <v>82</v>
      </c>
      <c r="E278" s="82"/>
      <c r="F278" s="81"/>
      <c r="G278" s="82"/>
      <c r="H278" s="82"/>
      <c r="I278" s="84"/>
      <c r="J278" s="41" t="s">
        <v>9</v>
      </c>
      <c r="K278" s="40">
        <v>919.66</v>
      </c>
      <c r="L278" s="40">
        <v>2832.2</v>
      </c>
      <c r="M278" s="40">
        <v>0</v>
      </c>
    </row>
    <row r="279" spans="1:13" s="10" customFormat="1" ht="22.5" customHeight="1" x14ac:dyDescent="0.25">
      <c r="A279" s="91" t="s">
        <v>297</v>
      </c>
      <c r="B279" s="88" t="s">
        <v>298</v>
      </c>
      <c r="C279" s="91" t="s">
        <v>282</v>
      </c>
      <c r="D279" s="91" t="s">
        <v>236</v>
      </c>
      <c r="E279" s="91" t="s">
        <v>11</v>
      </c>
      <c r="F279" s="81" t="s">
        <v>237</v>
      </c>
      <c r="G279" s="81">
        <v>2024</v>
      </c>
      <c r="H279" s="84">
        <f>I279+K279+L279+M279</f>
        <v>5092.2</v>
      </c>
      <c r="I279" s="84">
        <v>0</v>
      </c>
      <c r="J279" s="42" t="s">
        <v>7</v>
      </c>
      <c r="K279" s="60">
        <f>K280</f>
        <v>5092.2</v>
      </c>
      <c r="L279" s="60">
        <f t="shared" ref="L279:M279" si="83">L280</f>
        <v>0</v>
      </c>
      <c r="M279" s="60">
        <f t="shared" si="83"/>
        <v>0</v>
      </c>
    </row>
    <row r="280" spans="1:13" s="10" customFormat="1" ht="58.5" customHeight="1" x14ac:dyDescent="0.25">
      <c r="A280" s="92"/>
      <c r="B280" s="90"/>
      <c r="C280" s="92"/>
      <c r="D280" s="92"/>
      <c r="E280" s="92"/>
      <c r="F280" s="81"/>
      <c r="G280" s="81"/>
      <c r="H280" s="81"/>
      <c r="I280" s="84"/>
      <c r="J280" s="42" t="s">
        <v>9</v>
      </c>
      <c r="K280" s="60">
        <v>5092.2</v>
      </c>
      <c r="L280" s="60">
        <v>0</v>
      </c>
      <c r="M280" s="60">
        <v>0</v>
      </c>
    </row>
    <row r="281" spans="1:13" s="1" customFormat="1" ht="20.25" customHeight="1" x14ac:dyDescent="0.25">
      <c r="B281" s="26" t="s">
        <v>100</v>
      </c>
      <c r="C281" s="26"/>
      <c r="D281" s="26"/>
      <c r="E281" s="26"/>
      <c r="F281" s="26"/>
      <c r="G281" s="26"/>
      <c r="H281" s="26"/>
      <c r="I281" s="63"/>
      <c r="J281" s="26"/>
      <c r="K281" s="26"/>
      <c r="L281" s="26"/>
    </row>
    <row r="282" spans="1:13" s="1" customFormat="1" ht="15.75" x14ac:dyDescent="0.25"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3" s="22" customFormat="1" ht="15.75" x14ac:dyDescent="0.25">
      <c r="B283" s="23"/>
      <c r="C283" s="23"/>
      <c r="D283" s="23"/>
      <c r="E283" s="23"/>
      <c r="F283" s="24"/>
      <c r="G283" s="23"/>
      <c r="H283" s="23"/>
      <c r="I283" s="23"/>
      <c r="J283" s="23"/>
      <c r="K283" s="23"/>
      <c r="L283" s="23"/>
    </row>
    <row r="284" spans="1:13" s="22" customFormat="1" ht="15.75" x14ac:dyDescent="0.25">
      <c r="B284" s="23"/>
      <c r="C284" s="23"/>
      <c r="D284" s="23"/>
      <c r="E284" s="23"/>
      <c r="F284" s="24"/>
      <c r="G284" s="23"/>
      <c r="H284" s="23"/>
      <c r="I284" s="23"/>
      <c r="J284" s="23"/>
      <c r="K284" s="23"/>
      <c r="L284" s="23"/>
    </row>
    <row r="285" spans="1:13" s="22" customFormat="1" ht="15.75" x14ac:dyDescent="0.25">
      <c r="B285" s="23"/>
      <c r="C285" s="23"/>
      <c r="D285" s="23"/>
      <c r="E285" s="23"/>
      <c r="F285" s="24"/>
      <c r="G285" s="23"/>
      <c r="H285" s="23"/>
      <c r="I285" s="23"/>
      <c r="J285" s="23"/>
      <c r="K285" s="23"/>
      <c r="L285" s="23"/>
    </row>
    <row r="286" spans="1:13" s="22" customFormat="1" x14ac:dyDescent="0.25">
      <c r="F286" s="25"/>
      <c r="I286" s="20"/>
    </row>
    <row r="287" spans="1:13" s="22" customFormat="1" x14ac:dyDescent="0.25">
      <c r="F287" s="25"/>
      <c r="I287" s="20"/>
    </row>
    <row r="288" spans="1:13" s="22" customFormat="1" x14ac:dyDescent="0.25">
      <c r="F288" s="25"/>
      <c r="I288" s="20"/>
    </row>
  </sheetData>
  <autoFilter ref="A10:P281"/>
  <mergeCells count="805">
    <mergeCell ref="I258:I259"/>
    <mergeCell ref="H36:H38"/>
    <mergeCell ref="H46:H48"/>
    <mergeCell ref="H31:H33"/>
    <mergeCell ref="F31:F33"/>
    <mergeCell ref="A262:A265"/>
    <mergeCell ref="B262:B265"/>
    <mergeCell ref="C262:C265"/>
    <mergeCell ref="D262:D264"/>
    <mergeCell ref="E262:E265"/>
    <mergeCell ref="F262:F263"/>
    <mergeCell ref="G262:G263"/>
    <mergeCell ref="H262:H263"/>
    <mergeCell ref="A258:A261"/>
    <mergeCell ref="B258:B261"/>
    <mergeCell ref="C258:C261"/>
    <mergeCell ref="D258:D260"/>
    <mergeCell ref="E258:E261"/>
    <mergeCell ref="F258:F259"/>
    <mergeCell ref="G258:G259"/>
    <mergeCell ref="H258:H259"/>
    <mergeCell ref="I46:I48"/>
    <mergeCell ref="I36:I38"/>
    <mergeCell ref="I44:I45"/>
    <mergeCell ref="J191:J192"/>
    <mergeCell ref="K191:K192"/>
    <mergeCell ref="L191:L192"/>
    <mergeCell ref="M191:M192"/>
    <mergeCell ref="A191:A193"/>
    <mergeCell ref="B191:B193"/>
    <mergeCell ref="C191:C193"/>
    <mergeCell ref="D191:D192"/>
    <mergeCell ref="E191:E193"/>
    <mergeCell ref="F191:F193"/>
    <mergeCell ref="G191:G193"/>
    <mergeCell ref="H191:H193"/>
    <mergeCell ref="I191:I193"/>
    <mergeCell ref="A277:A278"/>
    <mergeCell ref="B277:B278"/>
    <mergeCell ref="C277:C278"/>
    <mergeCell ref="E277:E278"/>
    <mergeCell ref="F277:F278"/>
    <mergeCell ref="G277:G278"/>
    <mergeCell ref="H277:H278"/>
    <mergeCell ref="I277:I278"/>
    <mergeCell ref="D241:D242"/>
    <mergeCell ref="A246:A247"/>
    <mergeCell ref="B246:B247"/>
    <mergeCell ref="C246:C247"/>
    <mergeCell ref="E246:E247"/>
    <mergeCell ref="A248:A249"/>
    <mergeCell ref="B248:B249"/>
    <mergeCell ref="C248:C249"/>
    <mergeCell ref="A250:A251"/>
    <mergeCell ref="B250:B251"/>
    <mergeCell ref="H268:H269"/>
    <mergeCell ref="B268:B269"/>
    <mergeCell ref="C268:C269"/>
    <mergeCell ref="H264:H265"/>
    <mergeCell ref="I264:I265"/>
    <mergeCell ref="F266:F267"/>
    <mergeCell ref="G125:G126"/>
    <mergeCell ref="H168:H170"/>
    <mergeCell ref="G163:G164"/>
    <mergeCell ref="I240:I242"/>
    <mergeCell ref="E234:E235"/>
    <mergeCell ref="F234:F235"/>
    <mergeCell ref="G234:G235"/>
    <mergeCell ref="H234:H235"/>
    <mergeCell ref="I234:I235"/>
    <mergeCell ref="I222:I223"/>
    <mergeCell ref="I183:I184"/>
    <mergeCell ref="H174:H176"/>
    <mergeCell ref="G183:G184"/>
    <mergeCell ref="H183:H184"/>
    <mergeCell ref="I194:I195"/>
    <mergeCell ref="I218:I219"/>
    <mergeCell ref="I220:I221"/>
    <mergeCell ref="I208:I209"/>
    <mergeCell ref="E214:E217"/>
    <mergeCell ref="H152:H154"/>
    <mergeCell ref="I204:I205"/>
    <mergeCell ref="I143:I145"/>
    <mergeCell ref="I174:I176"/>
    <mergeCell ref="I168:I170"/>
    <mergeCell ref="I161:I162"/>
    <mergeCell ref="I163:I164"/>
    <mergeCell ref="I171:I173"/>
    <mergeCell ref="G146:G148"/>
    <mergeCell ref="H146:H148"/>
    <mergeCell ref="E155:E160"/>
    <mergeCell ref="F157:F160"/>
    <mergeCell ref="F165:F167"/>
    <mergeCell ref="F163:F164"/>
    <mergeCell ref="E168:E170"/>
    <mergeCell ref="E161:E162"/>
    <mergeCell ref="G168:G170"/>
    <mergeCell ref="G165:G167"/>
    <mergeCell ref="E210:E213"/>
    <mergeCell ref="F194:F195"/>
    <mergeCell ref="H199:H201"/>
    <mergeCell ref="I214:I215"/>
    <mergeCell ref="F188:F190"/>
    <mergeCell ref="F185:F187"/>
    <mergeCell ref="E110:E112"/>
    <mergeCell ref="F110:F112"/>
    <mergeCell ref="G110:G112"/>
    <mergeCell ref="H110:H112"/>
    <mergeCell ref="H113:H115"/>
    <mergeCell ref="G149:G151"/>
    <mergeCell ref="H149:H151"/>
    <mergeCell ref="H127:H128"/>
    <mergeCell ref="G143:G145"/>
    <mergeCell ref="H143:H145"/>
    <mergeCell ref="F127:F128"/>
    <mergeCell ref="I199:I201"/>
    <mergeCell ref="I206:I207"/>
    <mergeCell ref="I202:I203"/>
    <mergeCell ref="F140:F142"/>
    <mergeCell ref="I165:I167"/>
    <mergeCell ref="G171:G173"/>
    <mergeCell ref="H171:H173"/>
    <mergeCell ref="G174:G176"/>
    <mergeCell ref="H180:H182"/>
    <mergeCell ref="G194:G195"/>
    <mergeCell ref="G185:G187"/>
    <mergeCell ref="H185:H187"/>
    <mergeCell ref="H194:H195"/>
    <mergeCell ref="G177:G179"/>
    <mergeCell ref="G188:G190"/>
    <mergeCell ref="H177:H179"/>
    <mergeCell ref="H188:H190"/>
    <mergeCell ref="B140:B142"/>
    <mergeCell ref="C140:C142"/>
    <mergeCell ref="D146:D147"/>
    <mergeCell ref="D141:D142"/>
    <mergeCell ref="E146:E148"/>
    <mergeCell ref="A125:A126"/>
    <mergeCell ref="B125:B126"/>
    <mergeCell ref="C125:C126"/>
    <mergeCell ref="C138:C139"/>
    <mergeCell ref="E138:E139"/>
    <mergeCell ref="A127:A128"/>
    <mergeCell ref="B127:B128"/>
    <mergeCell ref="C127:C128"/>
    <mergeCell ref="E127:E128"/>
    <mergeCell ref="E125:E126"/>
    <mergeCell ref="A146:A148"/>
    <mergeCell ref="A143:A145"/>
    <mergeCell ref="B143:B145"/>
    <mergeCell ref="C143:C145"/>
    <mergeCell ref="D143:D144"/>
    <mergeCell ref="A138:A139"/>
    <mergeCell ref="A135:A137"/>
    <mergeCell ref="B138:B139"/>
    <mergeCell ref="E143:E145"/>
    <mergeCell ref="A71:A74"/>
    <mergeCell ref="C81:C85"/>
    <mergeCell ref="D83:D85"/>
    <mergeCell ref="C71:C74"/>
    <mergeCell ref="A86:A90"/>
    <mergeCell ref="C122:C124"/>
    <mergeCell ref="D123:D124"/>
    <mergeCell ref="A161:A162"/>
    <mergeCell ref="A81:A85"/>
    <mergeCell ref="D136:D137"/>
    <mergeCell ref="A152:A154"/>
    <mergeCell ref="B152:B154"/>
    <mergeCell ref="C152:C154"/>
    <mergeCell ref="A119:A121"/>
    <mergeCell ref="B119:B121"/>
    <mergeCell ref="C119:C121"/>
    <mergeCell ref="D98:D99"/>
    <mergeCell ref="B113:B115"/>
    <mergeCell ref="D110:D111"/>
    <mergeCell ref="C86:C90"/>
    <mergeCell ref="D108:D109"/>
    <mergeCell ref="A110:A112"/>
    <mergeCell ref="B110:B112"/>
    <mergeCell ref="A140:A142"/>
    <mergeCell ref="C185:C187"/>
    <mergeCell ref="A174:A176"/>
    <mergeCell ref="B174:B176"/>
    <mergeCell ref="B163:B164"/>
    <mergeCell ref="C163:C164"/>
    <mergeCell ref="C177:C179"/>
    <mergeCell ref="E163:E164"/>
    <mergeCell ref="F174:F176"/>
    <mergeCell ref="A163:A164"/>
    <mergeCell ref="E174:E176"/>
    <mergeCell ref="D169:D170"/>
    <mergeCell ref="F168:F170"/>
    <mergeCell ref="A155:A160"/>
    <mergeCell ref="B155:B160"/>
    <mergeCell ref="C155:C160"/>
    <mergeCell ref="D159:D160"/>
    <mergeCell ref="D172:D173"/>
    <mergeCell ref="E152:E154"/>
    <mergeCell ref="D150:D151"/>
    <mergeCell ref="F149:F151"/>
    <mergeCell ref="B185:B187"/>
    <mergeCell ref="A171:A173"/>
    <mergeCell ref="B171:B173"/>
    <mergeCell ref="A185:A187"/>
    <mergeCell ref="D186:D187"/>
    <mergeCell ref="A149:A151"/>
    <mergeCell ref="B149:B151"/>
    <mergeCell ref="C149:C151"/>
    <mergeCell ref="A168:A170"/>
    <mergeCell ref="D175:D176"/>
    <mergeCell ref="B168:B170"/>
    <mergeCell ref="C168:C170"/>
    <mergeCell ref="C171:C173"/>
    <mergeCell ref="F161:F162"/>
    <mergeCell ref="A165:A167"/>
    <mergeCell ref="B165:B167"/>
    <mergeCell ref="B202:B205"/>
    <mergeCell ref="B206:B209"/>
    <mergeCell ref="C206:C209"/>
    <mergeCell ref="D206:D207"/>
    <mergeCell ref="C188:C190"/>
    <mergeCell ref="A188:A190"/>
    <mergeCell ref="B188:B190"/>
    <mergeCell ref="G204:G205"/>
    <mergeCell ref="H206:H207"/>
    <mergeCell ref="F208:F209"/>
    <mergeCell ref="G208:G209"/>
    <mergeCell ref="F202:F203"/>
    <mergeCell ref="G202:G203"/>
    <mergeCell ref="F199:F201"/>
    <mergeCell ref="D200:D201"/>
    <mergeCell ref="E236:E237"/>
    <mergeCell ref="A177:A179"/>
    <mergeCell ref="B177:B179"/>
    <mergeCell ref="A180:A182"/>
    <mergeCell ref="B180:B182"/>
    <mergeCell ref="C180:C182"/>
    <mergeCell ref="D181:D182"/>
    <mergeCell ref="A199:A201"/>
    <mergeCell ref="B199:B201"/>
    <mergeCell ref="B194:B195"/>
    <mergeCell ref="A196:I198"/>
    <mergeCell ref="B183:B184"/>
    <mergeCell ref="C183:C184"/>
    <mergeCell ref="I180:I182"/>
    <mergeCell ref="D178:D179"/>
    <mergeCell ref="I185:I187"/>
    <mergeCell ref="I177:I179"/>
    <mergeCell ref="I188:I190"/>
    <mergeCell ref="G180:G182"/>
    <mergeCell ref="E180:E182"/>
    <mergeCell ref="F183:F184"/>
    <mergeCell ref="E177:E179"/>
    <mergeCell ref="F177:F179"/>
    <mergeCell ref="A202:A205"/>
    <mergeCell ref="A234:A235"/>
    <mergeCell ref="B234:B235"/>
    <mergeCell ref="E183:E184"/>
    <mergeCell ref="E218:E221"/>
    <mergeCell ref="D216:D217"/>
    <mergeCell ref="A183:A184"/>
    <mergeCell ref="D211:D213"/>
    <mergeCell ref="E206:E209"/>
    <mergeCell ref="C230:C233"/>
    <mergeCell ref="C224:C225"/>
    <mergeCell ref="D232:D233"/>
    <mergeCell ref="C218:C221"/>
    <mergeCell ref="D218:D219"/>
    <mergeCell ref="A218:A221"/>
    <mergeCell ref="B218:B221"/>
    <mergeCell ref="A214:A217"/>
    <mergeCell ref="B214:B217"/>
    <mergeCell ref="D220:D221"/>
    <mergeCell ref="E202:E205"/>
    <mergeCell ref="E185:E187"/>
    <mergeCell ref="A226:A229"/>
    <mergeCell ref="B226:B229"/>
    <mergeCell ref="D228:D229"/>
    <mergeCell ref="D230:D231"/>
    <mergeCell ref="G236:G237"/>
    <mergeCell ref="H236:H237"/>
    <mergeCell ref="C234:C235"/>
    <mergeCell ref="A210:A213"/>
    <mergeCell ref="B210:B213"/>
    <mergeCell ref="C202:C205"/>
    <mergeCell ref="E188:E190"/>
    <mergeCell ref="A206:A209"/>
    <mergeCell ref="E194:E195"/>
    <mergeCell ref="C194:C195"/>
    <mergeCell ref="D189:D190"/>
    <mergeCell ref="E199:E201"/>
    <mergeCell ref="A194:A195"/>
    <mergeCell ref="C199:C201"/>
    <mergeCell ref="D204:D205"/>
    <mergeCell ref="D202:D203"/>
    <mergeCell ref="D208:D209"/>
    <mergeCell ref="H204:H205"/>
    <mergeCell ref="F212:F213"/>
    <mergeCell ref="G199:G201"/>
    <mergeCell ref="F206:F207"/>
    <mergeCell ref="G206:G207"/>
    <mergeCell ref="B236:B237"/>
    <mergeCell ref="C236:C237"/>
    <mergeCell ref="M157:M158"/>
    <mergeCell ref="B97:B99"/>
    <mergeCell ref="I113:I115"/>
    <mergeCell ref="G113:G115"/>
    <mergeCell ref="C113:C115"/>
    <mergeCell ref="A97:A99"/>
    <mergeCell ref="A107:A109"/>
    <mergeCell ref="A116:A118"/>
    <mergeCell ref="B116:B118"/>
    <mergeCell ref="C116:C118"/>
    <mergeCell ref="G152:G154"/>
    <mergeCell ref="A100:A103"/>
    <mergeCell ref="B100:B103"/>
    <mergeCell ref="C100:C103"/>
    <mergeCell ref="D100:D101"/>
    <mergeCell ref="E100:E103"/>
    <mergeCell ref="F100:F101"/>
    <mergeCell ref="H140:H142"/>
    <mergeCell ref="G97:G99"/>
    <mergeCell ref="I97:I99"/>
    <mergeCell ref="H97:H99"/>
    <mergeCell ref="B122:B124"/>
    <mergeCell ref="D102:D103"/>
    <mergeCell ref="G127:G128"/>
    <mergeCell ref="A113:A115"/>
    <mergeCell ref="A122:A124"/>
    <mergeCell ref="C161:C162"/>
    <mergeCell ref="C129:C134"/>
    <mergeCell ref="A129:A134"/>
    <mergeCell ref="B129:B134"/>
    <mergeCell ref="L157:L158"/>
    <mergeCell ref="F138:F139"/>
    <mergeCell ref="B135:B137"/>
    <mergeCell ref="C135:C137"/>
    <mergeCell ref="E135:E137"/>
    <mergeCell ref="F135:F137"/>
    <mergeCell ref="D157:D158"/>
    <mergeCell ref="J157:J158"/>
    <mergeCell ref="C146:C148"/>
    <mergeCell ref="H135:H137"/>
    <mergeCell ref="I152:I154"/>
    <mergeCell ref="K157:K158"/>
    <mergeCell ref="B146:B148"/>
    <mergeCell ref="H138:H139"/>
    <mergeCell ref="I138:I139"/>
    <mergeCell ref="H155:H160"/>
    <mergeCell ref="D153:D154"/>
    <mergeCell ref="F143:F145"/>
    <mergeCell ref="D114:D115"/>
    <mergeCell ref="H161:H162"/>
    <mergeCell ref="F155:F156"/>
    <mergeCell ref="D132:D134"/>
    <mergeCell ref="D129:D131"/>
    <mergeCell ref="E129:E134"/>
    <mergeCell ref="E149:E151"/>
    <mergeCell ref="I140:I142"/>
    <mergeCell ref="G135:G137"/>
    <mergeCell ref="H132:H134"/>
    <mergeCell ref="G138:G139"/>
    <mergeCell ref="H125:H126"/>
    <mergeCell ref="I125:I126"/>
    <mergeCell ref="G129:G131"/>
    <mergeCell ref="G140:G142"/>
    <mergeCell ref="G155:G160"/>
    <mergeCell ref="G161:G162"/>
    <mergeCell ref="I135:I137"/>
    <mergeCell ref="I149:I151"/>
    <mergeCell ref="I155:I160"/>
    <mergeCell ref="I146:I148"/>
    <mergeCell ref="F152:F154"/>
    <mergeCell ref="I127:I128"/>
    <mergeCell ref="F125:F126"/>
    <mergeCell ref="C97:C99"/>
    <mergeCell ref="B94:B96"/>
    <mergeCell ref="C110:C112"/>
    <mergeCell ref="I132:I134"/>
    <mergeCell ref="H116:H118"/>
    <mergeCell ref="I116:I118"/>
    <mergeCell ref="D117:D118"/>
    <mergeCell ref="F113:F115"/>
    <mergeCell ref="F116:F118"/>
    <mergeCell ref="F122:F124"/>
    <mergeCell ref="G122:G124"/>
    <mergeCell ref="F132:F134"/>
    <mergeCell ref="G132:G134"/>
    <mergeCell ref="I129:I131"/>
    <mergeCell ref="B107:B109"/>
    <mergeCell ref="C107:C109"/>
    <mergeCell ref="F102:F103"/>
    <mergeCell ref="G102:G103"/>
    <mergeCell ref="E97:E99"/>
    <mergeCell ref="F97:F99"/>
    <mergeCell ref="G94:G96"/>
    <mergeCell ref="H94:H96"/>
    <mergeCell ref="I94:I96"/>
    <mergeCell ref="E94:E96"/>
    <mergeCell ref="I81:I82"/>
    <mergeCell ref="H52:H54"/>
    <mergeCell ref="H78:H80"/>
    <mergeCell ref="I78:I80"/>
    <mergeCell ref="E81:E85"/>
    <mergeCell ref="E71:E74"/>
    <mergeCell ref="G71:G74"/>
    <mergeCell ref="H165:H167"/>
    <mergeCell ref="H163:H164"/>
    <mergeCell ref="E78:E80"/>
    <mergeCell ref="E140:E142"/>
    <mergeCell ref="A104:I106"/>
    <mergeCell ref="D120:D121"/>
    <mergeCell ref="G119:G121"/>
    <mergeCell ref="H129:H131"/>
    <mergeCell ref="H122:H124"/>
    <mergeCell ref="F119:F121"/>
    <mergeCell ref="E122:E124"/>
    <mergeCell ref="A94:A96"/>
    <mergeCell ref="I122:I124"/>
    <mergeCell ref="F129:F131"/>
    <mergeCell ref="G86:G87"/>
    <mergeCell ref="H86:H87"/>
    <mergeCell ref="I86:I87"/>
    <mergeCell ref="I60:I61"/>
    <mergeCell ref="F62:F64"/>
    <mergeCell ref="G62:G64"/>
    <mergeCell ref="H62:H64"/>
    <mergeCell ref="I57:I59"/>
    <mergeCell ref="I68:I70"/>
    <mergeCell ref="G68:G70"/>
    <mergeCell ref="F60:F61"/>
    <mergeCell ref="H57:H59"/>
    <mergeCell ref="F57:F59"/>
    <mergeCell ref="G57:G59"/>
    <mergeCell ref="G60:G61"/>
    <mergeCell ref="H60:H61"/>
    <mergeCell ref="H68:H70"/>
    <mergeCell ref="I62:I64"/>
    <mergeCell ref="D72:D74"/>
    <mergeCell ref="D79:D80"/>
    <mergeCell ref="F78:F80"/>
    <mergeCell ref="D36:D38"/>
    <mergeCell ref="F36:F38"/>
    <mergeCell ref="G36:G38"/>
    <mergeCell ref="F46:F48"/>
    <mergeCell ref="G46:G48"/>
    <mergeCell ref="E68:E70"/>
    <mergeCell ref="F49:F51"/>
    <mergeCell ref="E52:E54"/>
    <mergeCell ref="E49:E51"/>
    <mergeCell ref="E60:E64"/>
    <mergeCell ref="D47:D48"/>
    <mergeCell ref="A75:I77"/>
    <mergeCell ref="A44:A48"/>
    <mergeCell ref="B44:B48"/>
    <mergeCell ref="C44:C48"/>
    <mergeCell ref="D44:D46"/>
    <mergeCell ref="E44:E48"/>
    <mergeCell ref="F44:F45"/>
    <mergeCell ref="G44:G45"/>
    <mergeCell ref="H44:H45"/>
    <mergeCell ref="H49:H51"/>
    <mergeCell ref="H28:H30"/>
    <mergeCell ref="I28:I30"/>
    <mergeCell ref="F28:F30"/>
    <mergeCell ref="G28:G30"/>
    <mergeCell ref="F34:F35"/>
    <mergeCell ref="G34:G35"/>
    <mergeCell ref="I31:I33"/>
    <mergeCell ref="I34:I35"/>
    <mergeCell ref="F23:F25"/>
    <mergeCell ref="G23:G25"/>
    <mergeCell ref="F26:F27"/>
    <mergeCell ref="H26:H27"/>
    <mergeCell ref="I26:I27"/>
    <mergeCell ref="G31:G33"/>
    <mergeCell ref="H34:H35"/>
    <mergeCell ref="I17:I19"/>
    <mergeCell ref="F17:F19"/>
    <mergeCell ref="I49:I51"/>
    <mergeCell ref="A41:I43"/>
    <mergeCell ref="G49:G51"/>
    <mergeCell ref="D50:D51"/>
    <mergeCell ref="B49:B51"/>
    <mergeCell ref="C49:C51"/>
    <mergeCell ref="I52:I54"/>
    <mergeCell ref="F52:F54"/>
    <mergeCell ref="G52:G54"/>
    <mergeCell ref="H17:H19"/>
    <mergeCell ref="B17:B19"/>
    <mergeCell ref="C20:C22"/>
    <mergeCell ref="A34:A38"/>
    <mergeCell ref="B34:B38"/>
    <mergeCell ref="C34:C38"/>
    <mergeCell ref="D34:D35"/>
    <mergeCell ref="E34:E38"/>
    <mergeCell ref="F20:F22"/>
    <mergeCell ref="G20:G22"/>
    <mergeCell ref="H20:H22"/>
    <mergeCell ref="H23:H25"/>
    <mergeCell ref="I23:I25"/>
    <mergeCell ref="B282:L282"/>
    <mergeCell ref="G252:G253"/>
    <mergeCell ref="H252:H253"/>
    <mergeCell ref="I252:I253"/>
    <mergeCell ref="A65:I67"/>
    <mergeCell ref="D81:D82"/>
    <mergeCell ref="F68:F70"/>
    <mergeCell ref="B81:B85"/>
    <mergeCell ref="D155:D156"/>
    <mergeCell ref="B161:B162"/>
    <mergeCell ref="F180:F182"/>
    <mergeCell ref="E171:E173"/>
    <mergeCell ref="F171:F173"/>
    <mergeCell ref="C165:C167"/>
    <mergeCell ref="E165:E167"/>
    <mergeCell ref="D166:D167"/>
    <mergeCell ref="C174:C176"/>
    <mergeCell ref="F146:F148"/>
    <mergeCell ref="J71:J72"/>
    <mergeCell ref="K71:K72"/>
    <mergeCell ref="L71:L72"/>
    <mergeCell ref="I212:I213"/>
    <mergeCell ref="H202:H203"/>
    <mergeCell ref="F204:F205"/>
    <mergeCell ref="K1:M1"/>
    <mergeCell ref="K3:M3"/>
    <mergeCell ref="A5:L5"/>
    <mergeCell ref="A7:A9"/>
    <mergeCell ref="D7:D8"/>
    <mergeCell ref="E7:E9"/>
    <mergeCell ref="A17:A19"/>
    <mergeCell ref="A11:I13"/>
    <mergeCell ref="A20:A22"/>
    <mergeCell ref="B20:B22"/>
    <mergeCell ref="J8:J9"/>
    <mergeCell ref="G7:G9"/>
    <mergeCell ref="H7:H9"/>
    <mergeCell ref="I7:I9"/>
    <mergeCell ref="J7:M7"/>
    <mergeCell ref="L8:M8"/>
    <mergeCell ref="K8:K9"/>
    <mergeCell ref="E20:E22"/>
    <mergeCell ref="I20:I22"/>
    <mergeCell ref="A14:I16"/>
    <mergeCell ref="B7:B9"/>
    <mergeCell ref="G17:G19"/>
    <mergeCell ref="C7:C9"/>
    <mergeCell ref="F7:F9"/>
    <mergeCell ref="C68:C70"/>
    <mergeCell ref="C60:C64"/>
    <mergeCell ref="A49:A51"/>
    <mergeCell ref="B52:B54"/>
    <mergeCell ref="D26:D28"/>
    <mergeCell ref="E26:E30"/>
    <mergeCell ref="A31:A33"/>
    <mergeCell ref="B31:B33"/>
    <mergeCell ref="D29:D30"/>
    <mergeCell ref="A39:A40"/>
    <mergeCell ref="B39:B40"/>
    <mergeCell ref="C39:C40"/>
    <mergeCell ref="E39:E40"/>
    <mergeCell ref="C17:C19"/>
    <mergeCell ref="D18:D19"/>
    <mergeCell ref="E17:E19"/>
    <mergeCell ref="D21:D22"/>
    <mergeCell ref="A23:A25"/>
    <mergeCell ref="B23:B25"/>
    <mergeCell ref="C23:C25"/>
    <mergeCell ref="E23:E25"/>
    <mergeCell ref="D24:D25"/>
    <mergeCell ref="I83:I85"/>
    <mergeCell ref="C31:C33"/>
    <mergeCell ref="D32:D33"/>
    <mergeCell ref="E31:E33"/>
    <mergeCell ref="A26:A30"/>
    <mergeCell ref="B26:B30"/>
    <mergeCell ref="C26:C30"/>
    <mergeCell ref="G26:G27"/>
    <mergeCell ref="M71:M72"/>
    <mergeCell ref="F71:F74"/>
    <mergeCell ref="H71:H74"/>
    <mergeCell ref="I71:I74"/>
    <mergeCell ref="B71:B74"/>
    <mergeCell ref="A68:A70"/>
    <mergeCell ref="D68:D69"/>
    <mergeCell ref="C52:C54"/>
    <mergeCell ref="D58:D59"/>
    <mergeCell ref="D53:D54"/>
    <mergeCell ref="A52:A54"/>
    <mergeCell ref="A60:A64"/>
    <mergeCell ref="B60:B64"/>
    <mergeCell ref="B68:B70"/>
    <mergeCell ref="D60:D61"/>
    <mergeCell ref="D62:D64"/>
    <mergeCell ref="D95:D96"/>
    <mergeCell ref="D86:D87"/>
    <mergeCell ref="D88:D90"/>
    <mergeCell ref="B78:B80"/>
    <mergeCell ref="F83:F85"/>
    <mergeCell ref="G83:G85"/>
    <mergeCell ref="H83:H85"/>
    <mergeCell ref="A78:A80"/>
    <mergeCell ref="E86:E90"/>
    <mergeCell ref="F86:F87"/>
    <mergeCell ref="F81:F82"/>
    <mergeCell ref="G81:G82"/>
    <mergeCell ref="B86:B90"/>
    <mergeCell ref="H81:H82"/>
    <mergeCell ref="C78:C80"/>
    <mergeCell ref="C94:C96"/>
    <mergeCell ref="G78:G80"/>
    <mergeCell ref="N88:N89"/>
    <mergeCell ref="F88:F90"/>
    <mergeCell ref="G88:G90"/>
    <mergeCell ref="H88:H90"/>
    <mergeCell ref="I88:I90"/>
    <mergeCell ref="I119:I121"/>
    <mergeCell ref="E113:E115"/>
    <mergeCell ref="H119:H121"/>
    <mergeCell ref="F107:F109"/>
    <mergeCell ref="G107:G109"/>
    <mergeCell ref="I107:I109"/>
    <mergeCell ref="I110:I112"/>
    <mergeCell ref="H100:H101"/>
    <mergeCell ref="I100:I101"/>
    <mergeCell ref="H102:H103"/>
    <mergeCell ref="I102:I103"/>
    <mergeCell ref="H107:H109"/>
    <mergeCell ref="G100:G101"/>
    <mergeCell ref="E116:E118"/>
    <mergeCell ref="G116:G118"/>
    <mergeCell ref="E107:E109"/>
    <mergeCell ref="E119:E121"/>
    <mergeCell ref="A91:I93"/>
    <mergeCell ref="F94:F96"/>
    <mergeCell ref="G212:G213"/>
    <mergeCell ref="C226:C229"/>
    <mergeCell ref="I228:I229"/>
    <mergeCell ref="C210:C213"/>
    <mergeCell ref="H208:H209"/>
    <mergeCell ref="H216:H217"/>
    <mergeCell ref="H222:H223"/>
    <mergeCell ref="H220:H221"/>
    <mergeCell ref="G218:G219"/>
    <mergeCell ref="H218:H219"/>
    <mergeCell ref="F216:F217"/>
    <mergeCell ref="G216:G217"/>
    <mergeCell ref="I224:I225"/>
    <mergeCell ref="D226:D227"/>
    <mergeCell ref="H212:H213"/>
    <mergeCell ref="C214:C217"/>
    <mergeCell ref="D214:D215"/>
    <mergeCell ref="F228:F229"/>
    <mergeCell ref="H214:H215"/>
    <mergeCell ref="I216:I217"/>
    <mergeCell ref="F210:F211"/>
    <mergeCell ref="G210:G211"/>
    <mergeCell ref="H210:H211"/>
    <mergeCell ref="I210:I211"/>
    <mergeCell ref="G214:G215"/>
    <mergeCell ref="F222:F223"/>
    <mergeCell ref="G222:G223"/>
    <mergeCell ref="F220:F221"/>
    <mergeCell ref="G220:G221"/>
    <mergeCell ref="F218:F219"/>
    <mergeCell ref="F214:F215"/>
    <mergeCell ref="G224:G225"/>
    <mergeCell ref="A222:A223"/>
    <mergeCell ref="B222:B223"/>
    <mergeCell ref="C222:C223"/>
    <mergeCell ref="E224:E225"/>
    <mergeCell ref="B224:B225"/>
    <mergeCell ref="E230:E233"/>
    <mergeCell ref="F230:F231"/>
    <mergeCell ref="F226:F227"/>
    <mergeCell ref="A230:A233"/>
    <mergeCell ref="A224:A225"/>
    <mergeCell ref="F232:F233"/>
    <mergeCell ref="G232:G233"/>
    <mergeCell ref="E222:E223"/>
    <mergeCell ref="B230:B233"/>
    <mergeCell ref="H238:H239"/>
    <mergeCell ref="I238:I239"/>
    <mergeCell ref="G226:G227"/>
    <mergeCell ref="G230:G231"/>
    <mergeCell ref="A243:I245"/>
    <mergeCell ref="E248:E249"/>
    <mergeCell ref="I248:I249"/>
    <mergeCell ref="H248:H249"/>
    <mergeCell ref="G248:G249"/>
    <mergeCell ref="A236:A237"/>
    <mergeCell ref="G240:G242"/>
    <mergeCell ref="H240:H242"/>
    <mergeCell ref="F240:F242"/>
    <mergeCell ref="F246:F247"/>
    <mergeCell ref="G246:G247"/>
    <mergeCell ref="A238:A242"/>
    <mergeCell ref="B238:B242"/>
    <mergeCell ref="C238:C242"/>
    <mergeCell ref="E226:E229"/>
    <mergeCell ref="H228:H229"/>
    <mergeCell ref="H226:H227"/>
    <mergeCell ref="I230:I231"/>
    <mergeCell ref="H230:H231"/>
    <mergeCell ref="F236:F237"/>
    <mergeCell ref="D238:D240"/>
    <mergeCell ref="E238:E242"/>
    <mergeCell ref="F252:F253"/>
    <mergeCell ref="F254:F255"/>
    <mergeCell ref="F224:F225"/>
    <mergeCell ref="C250:C251"/>
    <mergeCell ref="I250:I251"/>
    <mergeCell ref="G250:G251"/>
    <mergeCell ref="H250:H251"/>
    <mergeCell ref="H224:H225"/>
    <mergeCell ref="E250:E251"/>
    <mergeCell ref="G228:G229"/>
    <mergeCell ref="I226:I227"/>
    <mergeCell ref="H232:H233"/>
    <mergeCell ref="I232:I233"/>
    <mergeCell ref="I236:I237"/>
    <mergeCell ref="F248:F249"/>
    <mergeCell ref="H254:H255"/>
    <mergeCell ref="I254:I255"/>
    <mergeCell ref="I246:I247"/>
    <mergeCell ref="F250:F251"/>
    <mergeCell ref="H246:H247"/>
    <mergeCell ref="F238:F239"/>
    <mergeCell ref="G238:G239"/>
    <mergeCell ref="A252:A253"/>
    <mergeCell ref="B252:B253"/>
    <mergeCell ref="C252:C253"/>
    <mergeCell ref="E252:E253"/>
    <mergeCell ref="A254:A255"/>
    <mergeCell ref="B254:B255"/>
    <mergeCell ref="C254:C255"/>
    <mergeCell ref="E254:E255"/>
    <mergeCell ref="A256:A257"/>
    <mergeCell ref="B256:B257"/>
    <mergeCell ref="C256:C257"/>
    <mergeCell ref="E256:E257"/>
    <mergeCell ref="F264:F265"/>
    <mergeCell ref="G264:G265"/>
    <mergeCell ref="A268:A269"/>
    <mergeCell ref="F268:F269"/>
    <mergeCell ref="G268:G269"/>
    <mergeCell ref="G254:G255"/>
    <mergeCell ref="I268:I269"/>
    <mergeCell ref="A266:A267"/>
    <mergeCell ref="B266:B267"/>
    <mergeCell ref="C266:C267"/>
    <mergeCell ref="E266:E267"/>
    <mergeCell ref="F256:F257"/>
    <mergeCell ref="G256:G257"/>
    <mergeCell ref="E268:E269"/>
    <mergeCell ref="G266:G267"/>
    <mergeCell ref="H266:H267"/>
    <mergeCell ref="I266:I267"/>
    <mergeCell ref="F260:F261"/>
    <mergeCell ref="G260:G261"/>
    <mergeCell ref="H260:H261"/>
    <mergeCell ref="I260:I261"/>
    <mergeCell ref="I262:I263"/>
    <mergeCell ref="H256:H257"/>
    <mergeCell ref="I256:I257"/>
    <mergeCell ref="H275:H276"/>
    <mergeCell ref="I275:I276"/>
    <mergeCell ref="E270:E271"/>
    <mergeCell ref="C270:C271"/>
    <mergeCell ref="B270:B271"/>
    <mergeCell ref="A270:A271"/>
    <mergeCell ref="F270:F271"/>
    <mergeCell ref="G270:G271"/>
    <mergeCell ref="H270:H271"/>
    <mergeCell ref="I270:I271"/>
    <mergeCell ref="A272:I274"/>
    <mergeCell ref="A275:A276"/>
    <mergeCell ref="B275:B276"/>
    <mergeCell ref="C275:C276"/>
    <mergeCell ref="E275:E276"/>
    <mergeCell ref="F275:F276"/>
    <mergeCell ref="G275:G276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F39:F40"/>
    <mergeCell ref="G39:G40"/>
    <mergeCell ref="H39:H40"/>
    <mergeCell ref="I39:I40"/>
    <mergeCell ref="A55:A59"/>
    <mergeCell ref="B55:B59"/>
    <mergeCell ref="C55:C59"/>
    <mergeCell ref="D55:D57"/>
    <mergeCell ref="E55:E59"/>
    <mergeCell ref="F55:F56"/>
    <mergeCell ref="G55:G56"/>
    <mergeCell ref="H55:H56"/>
    <mergeCell ref="I55:I5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3" fitToHeight="0" orientation="landscape" blackAndWhite="1" r:id="rId1"/>
  <headerFooter differentFirst="1" alignWithMargins="0">
    <oddHeader>&amp;C&amp;"Times New Roman,обычный"&amp;P</oddHeader>
  </headerFooter>
  <rowBreaks count="8" manualBreakCount="8">
    <brk id="33" max="12" man="1"/>
    <brk id="74" max="12" man="1"/>
    <brk id="118" max="12" man="1"/>
    <brk id="160" max="12" man="1"/>
    <brk id="195" max="12" man="1"/>
    <brk id="225" max="12" man="1"/>
    <brk id="253" max="12" man="1"/>
    <brk id="2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2024-2026</vt:lpstr>
      <vt:lpstr>'2024-2026'!Заголовки_для_печати</vt:lpstr>
      <vt:lpstr>'2024-2026'!Область_печати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Губерт Наталья Эдуардовна</dc:creator>
  <cp:lastModifiedBy>Губерт Наталья Эдуардовна</cp:lastModifiedBy>
  <cp:lastPrinted>2024-05-17T09:26:51Z</cp:lastPrinted>
  <dcterms:created xsi:type="dcterms:W3CDTF">2021-11-12T08:21:59Z</dcterms:created>
  <dcterms:modified xsi:type="dcterms:W3CDTF">2024-06-05T09:26:11Z</dcterms:modified>
</cp:coreProperties>
</file>