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10" yWindow="2130" windowWidth="14055" windowHeight="9555"/>
  </bookViews>
  <sheets>
    <sheet name="2025-2027" sheetId="1" r:id="rId1"/>
  </sheets>
  <definedNames>
    <definedName name="_xlnm._FilterDatabase" localSheetId="0" hidden="1">'2025-2027'!$A$11:$P$336</definedName>
    <definedName name="_xlnm.Print_Titles" localSheetId="0">'2025-2027'!$11:$11</definedName>
    <definedName name="_xlnm.Print_Area" localSheetId="0">'2025-2027'!$A$1:$M$337</definedName>
  </definedNames>
  <calcPr calcId="145621"/>
</workbook>
</file>

<file path=xl/calcChain.xml><?xml version="1.0" encoding="utf-8"?>
<calcChain xmlns="http://schemas.openxmlformats.org/spreadsheetml/2006/main">
  <c r="L16" i="1" l="1"/>
  <c r="M16" i="1"/>
  <c r="K16" i="1"/>
  <c r="L37" i="1"/>
  <c r="M37" i="1"/>
  <c r="K37" i="1"/>
  <c r="L92" i="1"/>
  <c r="M92" i="1"/>
  <c r="K92" i="1"/>
  <c r="L171" i="1"/>
  <c r="M171" i="1"/>
  <c r="K171" i="1"/>
  <c r="L151" i="1"/>
  <c r="M151" i="1"/>
  <c r="K151" i="1"/>
  <c r="L72" i="1"/>
  <c r="M72" i="1"/>
  <c r="K72" i="1"/>
  <c r="M188" i="1"/>
  <c r="L188" i="1"/>
  <c r="L187" i="1"/>
  <c r="M187" i="1"/>
  <c r="K187" i="1"/>
  <c r="K188" i="1"/>
  <c r="L206" i="1"/>
  <c r="M206" i="1"/>
  <c r="K206" i="1"/>
  <c r="L204" i="1"/>
  <c r="M204" i="1"/>
  <c r="K204" i="1"/>
  <c r="L202" i="1"/>
  <c r="M202" i="1"/>
  <c r="K202" i="1"/>
  <c r="L200" i="1"/>
  <c r="M200" i="1"/>
  <c r="K200" i="1"/>
  <c r="L198" i="1"/>
  <c r="M198" i="1"/>
  <c r="K198" i="1"/>
  <c r="L196" i="1"/>
  <c r="M196" i="1"/>
  <c r="K196" i="1"/>
  <c r="L191" i="1"/>
  <c r="M191" i="1"/>
  <c r="K191" i="1"/>
  <c r="L189" i="1"/>
  <c r="M189" i="1"/>
  <c r="K189" i="1"/>
  <c r="L73" i="1"/>
  <c r="K73" i="1"/>
  <c r="L54" i="1"/>
  <c r="M54" i="1"/>
  <c r="L55" i="1"/>
  <c r="M55" i="1"/>
  <c r="K55" i="1"/>
  <c r="K54" i="1"/>
  <c r="L17" i="1"/>
  <c r="K17" i="1"/>
  <c r="I189" i="1" l="1"/>
  <c r="H189" i="1" s="1"/>
  <c r="S17" i="1"/>
  <c r="R17" i="1"/>
  <c r="M93" i="1"/>
  <c r="M113" i="1" l="1"/>
  <c r="K113" i="1"/>
  <c r="L113" i="1"/>
  <c r="L253" i="1" l="1"/>
  <c r="M47" i="1" l="1"/>
  <c r="L47" i="1"/>
  <c r="K47" i="1"/>
  <c r="K13" i="1" s="1"/>
  <c r="M229" i="1" l="1"/>
  <c r="L229" i="1"/>
  <c r="K229" i="1"/>
  <c r="M225" i="1"/>
  <c r="L225" i="1"/>
  <c r="K225" i="1"/>
  <c r="H225" i="1" l="1"/>
  <c r="H229" i="1"/>
  <c r="M325" i="1" l="1"/>
  <c r="M90" i="1"/>
  <c r="M73" i="1" s="1"/>
  <c r="I42" i="1"/>
  <c r="I39" i="1"/>
  <c r="K42" i="1" l="1"/>
  <c r="M42" i="1"/>
  <c r="L42" i="1"/>
  <c r="M39" i="1"/>
  <c r="L39" i="1"/>
  <c r="K39" i="1"/>
  <c r="H42" i="1" l="1"/>
  <c r="H39" i="1"/>
  <c r="L325" i="1"/>
  <c r="M328" i="1"/>
  <c r="L328" i="1"/>
  <c r="K328" i="1"/>
  <c r="H328" i="1" l="1"/>
  <c r="M34" i="1"/>
  <c r="M17" i="1" s="1"/>
  <c r="M14" i="1" s="1"/>
  <c r="K331" i="1" l="1"/>
  <c r="K325" i="1" s="1"/>
  <c r="M318" i="1" l="1"/>
  <c r="L318" i="1"/>
  <c r="K318" i="1"/>
  <c r="M316" i="1"/>
  <c r="L316" i="1"/>
  <c r="K316" i="1"/>
  <c r="M314" i="1"/>
  <c r="L314" i="1"/>
  <c r="K314" i="1"/>
  <c r="M312" i="1"/>
  <c r="L312" i="1"/>
  <c r="K312" i="1"/>
  <c r="M310" i="1"/>
  <c r="L310" i="1"/>
  <c r="K310" i="1"/>
  <c r="M308" i="1"/>
  <c r="L308" i="1"/>
  <c r="K308" i="1"/>
  <c r="M306" i="1"/>
  <c r="L306" i="1"/>
  <c r="K306" i="1"/>
  <c r="M304" i="1"/>
  <c r="L304" i="1"/>
  <c r="K304" i="1"/>
  <c r="M302" i="1"/>
  <c r="L302" i="1"/>
  <c r="K302" i="1"/>
  <c r="M300" i="1"/>
  <c r="L300" i="1"/>
  <c r="K300" i="1"/>
  <c r="M298" i="1"/>
  <c r="L298" i="1"/>
  <c r="K298" i="1"/>
  <c r="M296" i="1"/>
  <c r="L296" i="1"/>
  <c r="K296" i="1"/>
  <c r="M294" i="1"/>
  <c r="L294" i="1"/>
  <c r="K294" i="1"/>
  <c r="M292" i="1"/>
  <c r="L292" i="1"/>
  <c r="K292" i="1"/>
  <c r="M290" i="1"/>
  <c r="L290" i="1"/>
  <c r="K290" i="1"/>
  <c r="M288" i="1"/>
  <c r="L288" i="1"/>
  <c r="K288" i="1"/>
  <c r="M286" i="1"/>
  <c r="L286" i="1"/>
  <c r="K286" i="1"/>
  <c r="M284" i="1"/>
  <c r="L284" i="1"/>
  <c r="K284" i="1"/>
  <c r="M282" i="1"/>
  <c r="L282" i="1"/>
  <c r="K282" i="1"/>
  <c r="M280" i="1"/>
  <c r="L280" i="1"/>
  <c r="K280" i="1"/>
  <c r="M278" i="1"/>
  <c r="L278" i="1"/>
  <c r="K278" i="1"/>
  <c r="M276" i="1"/>
  <c r="L276" i="1"/>
  <c r="K276" i="1"/>
  <c r="M274" i="1"/>
  <c r="L274" i="1"/>
  <c r="K274" i="1"/>
  <c r="M272" i="1"/>
  <c r="L272" i="1"/>
  <c r="K272" i="1"/>
  <c r="M270" i="1"/>
  <c r="L270" i="1"/>
  <c r="K270" i="1"/>
  <c r="M268" i="1"/>
  <c r="L268" i="1"/>
  <c r="K268" i="1"/>
  <c r="M266" i="1"/>
  <c r="L266" i="1"/>
  <c r="K266" i="1"/>
  <c r="M264" i="1"/>
  <c r="L264" i="1"/>
  <c r="K264" i="1"/>
  <c r="M262" i="1"/>
  <c r="L262" i="1"/>
  <c r="K262" i="1"/>
  <c r="M241" i="1"/>
  <c r="L241" i="1"/>
  <c r="K241" i="1"/>
  <c r="M239" i="1"/>
  <c r="L239" i="1"/>
  <c r="K239" i="1"/>
  <c r="H288" i="1" l="1"/>
  <c r="H296" i="1"/>
  <c r="H312" i="1"/>
  <c r="H264" i="1"/>
  <c r="H239" i="1"/>
  <c r="H266" i="1"/>
  <c r="H282" i="1"/>
  <c r="H290" i="1"/>
  <c r="H298" i="1"/>
  <c r="H306" i="1"/>
  <c r="H314" i="1"/>
  <c r="H262" i="1"/>
  <c r="H270" i="1"/>
  <c r="H278" i="1"/>
  <c r="H286" i="1"/>
  <c r="H294" i="1"/>
  <c r="H304" i="1"/>
  <c r="H318" i="1"/>
  <c r="H284" i="1"/>
  <c r="H292" i="1"/>
  <c r="H300" i="1"/>
  <c r="H302" i="1"/>
  <c r="H308" i="1"/>
  <c r="H316" i="1"/>
  <c r="H310" i="1"/>
  <c r="H280" i="1"/>
  <c r="H276" i="1"/>
  <c r="H274" i="1"/>
  <c r="H272" i="1"/>
  <c r="H268" i="1"/>
  <c r="H241" i="1"/>
  <c r="L64" i="1"/>
  <c r="M64" i="1"/>
  <c r="K64" i="1"/>
  <c r="L62" i="1"/>
  <c r="M62" i="1"/>
  <c r="K62" i="1"/>
  <c r="H64" i="1" l="1"/>
  <c r="H62" i="1"/>
  <c r="K216" i="1"/>
  <c r="K332" i="1"/>
  <c r="M334" i="1"/>
  <c r="L334" i="1"/>
  <c r="K334" i="1"/>
  <c r="M332" i="1"/>
  <c r="L332" i="1"/>
  <c r="M320" i="1"/>
  <c r="L320" i="1"/>
  <c r="K320" i="1"/>
  <c r="M218" i="1"/>
  <c r="L218" i="1"/>
  <c r="K218" i="1"/>
  <c r="M216" i="1"/>
  <c r="L216" i="1"/>
  <c r="M214" i="1"/>
  <c r="L214" i="1"/>
  <c r="K214" i="1"/>
  <c r="M212" i="1"/>
  <c r="L212" i="1"/>
  <c r="K212" i="1"/>
  <c r="H320" i="1" l="1"/>
  <c r="H334" i="1"/>
  <c r="H332" i="1"/>
  <c r="H216" i="1"/>
  <c r="H206" i="1"/>
  <c r="H218" i="1"/>
  <c r="H214" i="1"/>
  <c r="H212" i="1"/>
  <c r="H202" i="1"/>
  <c r="H204" i="1"/>
  <c r="M35" i="1"/>
  <c r="L35" i="1"/>
  <c r="K35" i="1"/>
  <c r="I256" i="1"/>
  <c r="I253" i="1"/>
  <c r="I251" i="1"/>
  <c r="I245" i="1"/>
  <c r="I243" i="1"/>
  <c r="L208" i="1"/>
  <c r="M208" i="1"/>
  <c r="K208" i="1"/>
  <c r="I231" i="1"/>
  <c r="I220" i="1"/>
  <c r="I210" i="1"/>
  <c r="H37" i="1" l="1"/>
  <c r="H35" i="1"/>
  <c r="H200" i="1"/>
  <c r="I196" i="1"/>
  <c r="H196" i="1" s="1"/>
  <c r="M13" i="1"/>
  <c r="L178" i="1"/>
  <c r="K178" i="1"/>
  <c r="M178" i="1"/>
  <c r="M136" i="1"/>
  <c r="L136" i="1"/>
  <c r="K136" i="1"/>
  <c r="M134" i="1"/>
  <c r="L134" i="1"/>
  <c r="K134" i="1"/>
  <c r="H191" i="1" l="1"/>
  <c r="H171" i="1"/>
  <c r="H178" i="1"/>
  <c r="H136" i="1"/>
  <c r="H134" i="1"/>
  <c r="L177" i="1"/>
  <c r="K177" i="1"/>
  <c r="K93" i="1" s="1"/>
  <c r="K14" i="1" s="1"/>
  <c r="M173" i="1"/>
  <c r="K173" i="1"/>
  <c r="M168" i="1"/>
  <c r="L168" i="1"/>
  <c r="K168" i="1"/>
  <c r="M162" i="1"/>
  <c r="L162" i="1"/>
  <c r="K162" i="1"/>
  <c r="L156" i="1"/>
  <c r="M156" i="1"/>
  <c r="K156" i="1"/>
  <c r="M145" i="1"/>
  <c r="L145" i="1"/>
  <c r="K145" i="1"/>
  <c r="L13" i="1"/>
  <c r="I139" i="1"/>
  <c r="I128" i="1"/>
  <c r="I110" i="1"/>
  <c r="M108" i="1"/>
  <c r="L108" i="1"/>
  <c r="K108" i="1"/>
  <c r="I100" i="1"/>
  <c r="I79" i="1"/>
  <c r="I76" i="1"/>
  <c r="M68" i="1"/>
  <c r="L68" i="1"/>
  <c r="K68" i="1"/>
  <c r="M66" i="1"/>
  <c r="L66" i="1"/>
  <c r="K66" i="1"/>
  <c r="L93" i="1" l="1"/>
  <c r="L14" i="1" s="1"/>
  <c r="H168" i="1"/>
  <c r="H156" i="1"/>
  <c r="H145" i="1"/>
  <c r="H162" i="1"/>
  <c r="L53" i="1"/>
  <c r="H108" i="1"/>
  <c r="M53" i="1"/>
  <c r="K53" i="1"/>
  <c r="H66" i="1"/>
  <c r="H68" i="1"/>
  <c r="P14" i="1"/>
  <c r="I46" i="1"/>
  <c r="I24" i="1"/>
  <c r="O14" i="1" l="1"/>
  <c r="M181" i="1"/>
  <c r="L181" i="1"/>
  <c r="K181" i="1"/>
  <c r="M97" i="1"/>
  <c r="L97" i="1"/>
  <c r="K97" i="1"/>
  <c r="K94" i="1"/>
  <c r="M94" i="1"/>
  <c r="L94" i="1"/>
  <c r="L173" i="1"/>
  <c r="H173" i="1" s="1"/>
  <c r="M153" i="1"/>
  <c r="L153" i="1"/>
  <c r="K153" i="1"/>
  <c r="M131" i="1"/>
  <c r="K131" i="1"/>
  <c r="M122" i="1"/>
  <c r="L122" i="1"/>
  <c r="K122" i="1"/>
  <c r="M116" i="1"/>
  <c r="L116" i="1"/>
  <c r="K116" i="1"/>
  <c r="H131" i="1" l="1"/>
  <c r="H181" i="1"/>
  <c r="H116" i="1"/>
  <c r="H97" i="1"/>
  <c r="H94" i="1"/>
  <c r="H122" i="1"/>
  <c r="H153" i="1"/>
  <c r="M79" i="1" l="1"/>
  <c r="L79" i="1"/>
  <c r="K79" i="1"/>
  <c r="H79" i="1" l="1"/>
  <c r="L74" i="1" l="1"/>
  <c r="M74" i="1"/>
  <c r="K74" i="1"/>
  <c r="H74" i="1" l="1"/>
  <c r="K141" i="1" l="1"/>
  <c r="L141" i="1"/>
  <c r="M141" i="1"/>
  <c r="M110" i="1" l="1"/>
  <c r="L110" i="1"/>
  <c r="K110" i="1"/>
  <c r="H110" i="1" l="1"/>
  <c r="I21" i="1" l="1"/>
  <c r="I198" i="1" l="1"/>
  <c r="H198" i="1" s="1"/>
  <c r="M323" i="1" l="1"/>
  <c r="M330" i="1"/>
  <c r="L330" i="1"/>
  <c r="K330" i="1"/>
  <c r="M326" i="1"/>
  <c r="L326" i="1"/>
  <c r="K326" i="1"/>
  <c r="L323" i="1"/>
  <c r="K323" i="1"/>
  <c r="H330" i="1" l="1"/>
  <c r="H326" i="1"/>
  <c r="L231" i="1"/>
  <c r="M231" i="1"/>
  <c r="K231" i="1"/>
  <c r="H231" i="1" l="1"/>
  <c r="M227" i="1"/>
  <c r="L227" i="1"/>
  <c r="K227" i="1"/>
  <c r="M223" i="1"/>
  <c r="L223" i="1"/>
  <c r="K223" i="1"/>
  <c r="M220" i="1"/>
  <c r="L220" i="1"/>
  <c r="K220" i="1"/>
  <c r="M210" i="1"/>
  <c r="L210" i="1"/>
  <c r="K210" i="1"/>
  <c r="H227" i="1" l="1"/>
  <c r="H223" i="1"/>
  <c r="H220" i="1"/>
  <c r="H210" i="1"/>
  <c r="H208" i="1"/>
  <c r="H151" i="1"/>
  <c r="M106" i="1" l="1"/>
  <c r="L106" i="1"/>
  <c r="K106" i="1"/>
  <c r="H113" i="1" l="1"/>
  <c r="H106" i="1"/>
  <c r="N14" i="1"/>
  <c r="L56" i="1"/>
  <c r="M56" i="1"/>
  <c r="K56" i="1"/>
  <c r="M76" i="1"/>
  <c r="L76" i="1"/>
  <c r="K76" i="1"/>
  <c r="H76" i="1" l="1"/>
  <c r="H56" i="1"/>
  <c r="M15" i="1" l="1"/>
  <c r="K15" i="1"/>
  <c r="L193" i="1" l="1"/>
  <c r="M193" i="1"/>
  <c r="K193" i="1"/>
  <c r="L139" i="1"/>
  <c r="M139" i="1"/>
  <c r="K139" i="1"/>
  <c r="H193" i="1" l="1"/>
  <c r="M260" i="1" l="1"/>
  <c r="L260" i="1"/>
  <c r="K260" i="1"/>
  <c r="M235" i="1"/>
  <c r="L235" i="1"/>
  <c r="K235" i="1"/>
  <c r="M258" i="1"/>
  <c r="L258" i="1"/>
  <c r="K258" i="1"/>
  <c r="M256" i="1"/>
  <c r="L256" i="1"/>
  <c r="K256" i="1"/>
  <c r="M253" i="1"/>
  <c r="K253" i="1"/>
  <c r="M251" i="1"/>
  <c r="L251" i="1"/>
  <c r="K251" i="1"/>
  <c r="M249" i="1"/>
  <c r="L249" i="1"/>
  <c r="K249" i="1"/>
  <c r="M247" i="1"/>
  <c r="L247" i="1"/>
  <c r="K247" i="1"/>
  <c r="M245" i="1"/>
  <c r="L245" i="1"/>
  <c r="K245" i="1"/>
  <c r="M243" i="1"/>
  <c r="L243" i="1"/>
  <c r="K243" i="1"/>
  <c r="M184" i="1"/>
  <c r="L184" i="1"/>
  <c r="K184" i="1"/>
  <c r="M176" i="1"/>
  <c r="L176" i="1"/>
  <c r="K176" i="1"/>
  <c r="H256" i="1" l="1"/>
  <c r="H243" i="1"/>
  <c r="H247" i="1"/>
  <c r="H235" i="1"/>
  <c r="H245" i="1"/>
  <c r="H249" i="1"/>
  <c r="H253" i="1"/>
  <c r="H258" i="1"/>
  <c r="H260" i="1"/>
  <c r="H251" i="1"/>
  <c r="H184" i="1"/>
  <c r="H176" i="1"/>
  <c r="M46" i="1" l="1"/>
  <c r="M237" i="1"/>
  <c r="L237" i="1"/>
  <c r="K237" i="1"/>
  <c r="H237" i="1" l="1"/>
  <c r="K128" i="1" l="1"/>
  <c r="M119" i="1"/>
  <c r="L119" i="1"/>
  <c r="K119" i="1"/>
  <c r="M165" i="1"/>
  <c r="L165" i="1"/>
  <c r="K165" i="1"/>
  <c r="M159" i="1"/>
  <c r="L159" i="1"/>
  <c r="K159" i="1"/>
  <c r="M149" i="1"/>
  <c r="L149" i="1"/>
  <c r="K149" i="1"/>
  <c r="H149" i="1" l="1"/>
  <c r="H139" i="1"/>
  <c r="M186" i="1"/>
  <c r="L186" i="1"/>
  <c r="K186" i="1"/>
  <c r="H119" i="1"/>
  <c r="H165" i="1"/>
  <c r="H159" i="1"/>
  <c r="M125" i="1"/>
  <c r="L125" i="1"/>
  <c r="K125" i="1"/>
  <c r="M87" i="1"/>
  <c r="L87" i="1"/>
  <c r="K87" i="1"/>
  <c r="I49" i="1"/>
  <c r="L46" i="1"/>
  <c r="K46" i="1"/>
  <c r="M32" i="1"/>
  <c r="L32" i="1"/>
  <c r="K32" i="1"/>
  <c r="M30" i="1"/>
  <c r="L30" i="1"/>
  <c r="K30" i="1"/>
  <c r="H46" i="1" l="1"/>
  <c r="H125" i="1"/>
  <c r="H87" i="1"/>
  <c r="H32" i="1"/>
  <c r="H30" i="1"/>
  <c r="L21" i="1" l="1"/>
  <c r="M21" i="1"/>
  <c r="I18" i="1"/>
  <c r="M82" i="1" l="1"/>
  <c r="L82" i="1"/>
  <c r="K82" i="1"/>
  <c r="H82" i="1" l="1"/>
  <c r="K21" i="1"/>
  <c r="H21" i="1" s="1"/>
  <c r="K89" i="1" l="1"/>
  <c r="M89" i="1"/>
  <c r="L89" i="1"/>
  <c r="H89" i="1" l="1"/>
  <c r="K91" i="1"/>
  <c r="K18" i="1" l="1"/>
  <c r="L100" i="1" l="1"/>
  <c r="M100" i="1"/>
  <c r="L27" i="1" l="1"/>
  <c r="M27" i="1"/>
  <c r="K27" i="1"/>
  <c r="M147" i="1"/>
  <c r="M128" i="1"/>
  <c r="M103" i="1"/>
  <c r="M59" i="1"/>
  <c r="M84" i="1"/>
  <c r="M71" i="1"/>
  <c r="M49" i="1"/>
  <c r="M24" i="1"/>
  <c r="M18" i="1"/>
  <c r="H27" i="1" l="1"/>
  <c r="M91" i="1"/>
  <c r="M12" i="1" l="1"/>
  <c r="K71" i="1" l="1"/>
  <c r="L71" i="1"/>
  <c r="L12" i="1"/>
  <c r="K147" i="1"/>
  <c r="L147" i="1"/>
  <c r="L128" i="1"/>
  <c r="H128" i="1" s="1"/>
  <c r="K103" i="1"/>
  <c r="L103" i="1"/>
  <c r="K100" i="1"/>
  <c r="H100" i="1" s="1"/>
  <c r="K59" i="1"/>
  <c r="L59" i="1"/>
  <c r="K84" i="1"/>
  <c r="L84" i="1"/>
  <c r="K49" i="1"/>
  <c r="L49" i="1"/>
  <c r="K12" i="1" l="1"/>
  <c r="H49" i="1"/>
  <c r="H84" i="1"/>
  <c r="H147" i="1"/>
  <c r="H59" i="1"/>
  <c r="H103" i="1"/>
  <c r="L91" i="1"/>
  <c r="K24" i="1" l="1"/>
  <c r="L24" i="1"/>
  <c r="L18" i="1"/>
  <c r="H18" i="1" s="1"/>
  <c r="H24" i="1" l="1"/>
  <c r="L15" i="1"/>
</calcChain>
</file>

<file path=xl/sharedStrings.xml><?xml version="1.0" encoding="utf-8"?>
<sst xmlns="http://schemas.openxmlformats.org/spreadsheetml/2006/main" count="1090" uniqueCount="347">
  <si>
    <t>Наименование объекта (мероприятия)</t>
  </si>
  <si>
    <t>Постановление администрации об осуществлении капитальных вложений</t>
  </si>
  <si>
    <t>Вид работ</t>
  </si>
  <si>
    <t>План финансирования, тыс. руб.</t>
  </si>
  <si>
    <t>Плановый период</t>
  </si>
  <si>
    <t>муниципальный заказчик (получатель субсидии)</t>
  </si>
  <si>
    <t>Всего по объектам, в т.ч. по направлениям:</t>
  </si>
  <si>
    <t>Всего</t>
  </si>
  <si>
    <t>ОБ</t>
  </si>
  <si>
    <t>ГБ</t>
  </si>
  <si>
    <t>Бюджетные инвестиции</t>
  </si>
  <si>
    <t>Строительство</t>
  </si>
  <si>
    <t>Субсидия</t>
  </si>
  <si>
    <t>Реконструкция</t>
  </si>
  <si>
    <t>МКУ «ГДСР»</t>
  </si>
  <si>
    <t>«Реконструкция разводного моста через реку Преголь на участке Калининград-Советск Калининградской железной дороги» Этап 2. Автодорожный мост и подходы к нему»</t>
  </si>
  <si>
    <t>2021-2025</t>
  </si>
  <si>
    <t>2021-2024</t>
  </si>
  <si>
    <t>Разработка проектной документации</t>
  </si>
  <si>
    <t>МП «Калининград-теплосеть»</t>
  </si>
  <si>
    <t>№ п/п</t>
  </si>
  <si>
    <t>Главный распорядитель бюджетных средств</t>
  </si>
  <si>
    <t xml:space="preserve">Форма финансового обеспечения </t>
  </si>
  <si>
    <t>Годы реализации</t>
  </si>
  <si>
    <t>КГХиС</t>
  </si>
  <si>
    <t>КпСП</t>
  </si>
  <si>
    <t>КРДТИ</t>
  </si>
  <si>
    <t>Общий объем финансирования, тыс. руб.</t>
  </si>
  <si>
    <t>Источни-ки финанси-рования</t>
  </si>
  <si>
    <t>2.*</t>
  </si>
  <si>
    <t>3.*</t>
  </si>
  <si>
    <t>4.*</t>
  </si>
  <si>
    <t>5.*</t>
  </si>
  <si>
    <t>Строительство дошкольного учреждения по проезду Тихорецкому в г. Калининграде</t>
  </si>
  <si>
    <t>2023-2024</t>
  </si>
  <si>
    <t>Строительство дошкольного учреждения по ул. Флагманской в г. Калининграде</t>
  </si>
  <si>
    <t>Строительство дошкольного учреждения по ул. Владимирской в г. Калининграде</t>
  </si>
  <si>
    <t>Строительство дошкольного учреждения по ул. Баженова в г. Калининграде</t>
  </si>
  <si>
    <t>Строительство нового корпуса детского оздоровительного лагеря на территории загородного центра им. Гайдара в г. Светлогорске</t>
  </si>
  <si>
    <t>Реконструкция объекта «Аквариум» (литер Г) под «Террариум» по адресу пр. Мира, 26</t>
  </si>
  <si>
    <t>Реконструкция Советского проспекта от
ул. Марш. Борзова до ул. Габайдулина в 
г. Калининграде</t>
  </si>
  <si>
    <t>Строительство ул. Героя России Мариенко в г. Калининграде</t>
  </si>
  <si>
    <t xml:space="preserve">«Строительство улицы Понартской с транспортными развязками в 
г. Калининграде (от ул. Аллея Смелых до 
ул. У. Громовой)» (Этап III) </t>
  </si>
  <si>
    <t>Реконструкция участка проспекта Победы от улицы Кутузова до улицы Радищева в 
г. Калининграде</t>
  </si>
  <si>
    <t>Строительство газовой котельной по ул. Берестяная в г. Калининграде</t>
  </si>
  <si>
    <t>Строительство Центра прогресса бокса по ул. Железнодорожной в г. Калининграде</t>
  </si>
  <si>
    <t xml:space="preserve">Разработка проектной и рабочей документации </t>
  </si>
  <si>
    <t>Строительство ул. Юбилейная в г. Калининграде</t>
  </si>
  <si>
    <t>2025 г.</t>
  </si>
  <si>
    <t>2022-2025</t>
  </si>
  <si>
    <t>МБУ «УКС»</t>
  </si>
  <si>
    <t>Строительство улицы Генерала Лучинского в 
г. Калининграде. 2 этап строительства (от 
ул. Героя России Мариенко до ул. Закатной)</t>
  </si>
  <si>
    <t>Строительство ул. Ген.Толстикова в 
г. Калининграде</t>
  </si>
  <si>
    <t>Техническое перевооружение с переводом на природный газ котельной по 
ул. А. Невского, 188 в г. Калининграде</t>
  </si>
  <si>
    <t>2024-2025</t>
  </si>
  <si>
    <t>Реконструкция ул. Литовский вал в 
г. Калининграде</t>
  </si>
  <si>
    <t>*Реализация объектов возможна при условии выделения средств вышестоящих бюджетов бюджетной системы Российской Федерации.</t>
  </si>
  <si>
    <t>КУЛЬТУРА</t>
  </si>
  <si>
    <t>МАУК 
«Калининград-ский зоопарк»</t>
  </si>
  <si>
    <t>Реконструкция вольеров для лосей (литеры 
Г-31, Г-32 и Г-33) под вольер для содержания животных МАУК «Калининградский зоопарк»</t>
  </si>
  <si>
    <t>Реконструкция тепловой сети с целью переключения абонентов котельной                                ООО «ТПК «Балтптицепром» на газовую котельную по ул. Берестяная в г. Калининграде</t>
  </si>
  <si>
    <t>Реконструкция участка сети дождевой канализации диаметром 900 мм с устройством очистных сооружений по ул. Тельмана в г. Калининграде</t>
  </si>
  <si>
    <t>Строительство дошкольного учреждения по 
ул. Арсенальной в г. Калининграде</t>
  </si>
  <si>
    <t>№ 423 от 03.06.2022
(в редакции от  24.03.2023 № 177)</t>
  </si>
  <si>
    <t>2023-2025</t>
  </si>
  <si>
    <t>Техническое перевооружение</t>
  </si>
  <si>
    <t>Реконструкция участка сети дождевой канализации диаметром 550 мм с устройством очистных сооружений по ул. Тельмана в г. Калининграде</t>
  </si>
  <si>
    <t>Реконструкция участка сети дождевой канализации диаметром 400 мм с устройством очистных сооружений по ул. Льва Толстого в г. Калининграде</t>
  </si>
  <si>
    <t>Реконструкция участка сети дождевой канализации диаметром 600 мм с устройством очистных сооружений по ул. Льва Толстого в г. Калининграде</t>
  </si>
  <si>
    <t>Реконструкция участка сети дождевой канализации диаметром 1600 мм с устройством очистных сооружений в районе ботанического сада в г. Калининграде</t>
  </si>
  <si>
    <t>№ 405 от 02.06.2022
(в редакции от  17.11.2022 № 1072)</t>
  </si>
  <si>
    <t>Реконструкция участка сети дождевой канализации с устройством очистных сооружений по ул. Тургенева, ул. Герцена в г. Калининграде</t>
  </si>
  <si>
    <t>Реконструкция участка сети дождевой канализации диаметром 750 мм с устройством очистных сооружений по ул. Герцена в г. Калининграде</t>
  </si>
  <si>
    <t>Реконструкция участка сети дождевой канализации диаметром 450 мм с устройством очистных сооружений по ул. Колхозной в г. Калининграде</t>
  </si>
  <si>
    <t>Реконструкция участка сети дождевой канализации диаметром 700 мм с устройством очистных сооружений по ул. Колхозной в г. Калининграде</t>
  </si>
  <si>
    <t>Реконструкция участка сети дождевой канализации с устройством очистных сооружений в районе Московского пр-та в 
г. Калининграде</t>
  </si>
  <si>
    <t>№ 376 от 24.05.2023</t>
  </si>
  <si>
    <t>Строительство общеобразовательной школы по 
ул. Героя России Мариенко в г. Калининграде</t>
  </si>
  <si>
    <t>КМИиЗР</t>
  </si>
  <si>
    <t xml:space="preserve">Изъятие объектов недвижимого имущества </t>
  </si>
  <si>
    <t>Реконструкция ул. Интернациональной в 
г. Калининграде (от ул. Аллея Смелых до 
ул. Ген. Толстикова)</t>
  </si>
  <si>
    <t>Техническое перевооружение с переводом на природный газ котельной, расположенной по адресу: г. Калининград, ул. Подп. Емельянова, 156б</t>
  </si>
  <si>
    <t>2023-2026</t>
  </si>
  <si>
    <t>2026 г.</t>
  </si>
  <si>
    <t>2021-2026</t>
  </si>
  <si>
    <t>2022-2026</t>
  </si>
  <si>
    <t>Строительство физкультурно-оздоровительного комплекса по ул. Докука в г. Калининграде</t>
  </si>
  <si>
    <t>2025-2026</t>
  </si>
  <si>
    <t xml:space="preserve">Строительство проезда от ул. Р. Зорге до 
ул. Краснопрудная в г. Калининграде </t>
  </si>
  <si>
    <t>2024-2026</t>
  </si>
  <si>
    <t>Строительство модульной котельной по 
ул. Барклая де Толли, 17 в г. Калининграде</t>
  </si>
  <si>
    <t>Строительство здания склада по 
ул. Ю. Гагарина, 103-103А в г. Калининграде</t>
  </si>
  <si>
    <t>Строительство физкультурно-оздоровительного комплекса по ул. Барклая де Толли в 
г. Калининграде</t>
  </si>
  <si>
    <t>МБУ "Чистота"</t>
  </si>
  <si>
    <t>Строительство «Детской школы искусств» по 
ул. Свердлова в г. Калининграде</t>
  </si>
  <si>
    <t>Строительство модульной котельной для обеспечения теплоснабжением многоквартирного жилого дома по ул. Ю. Гагарина, 41-45 и 
МАОУ СОШ № 2 по ул. Ю. Гагарина, 55 в 
г. Калининграде</t>
  </si>
  <si>
    <t>Строительство сетей и сооружений водоотведения в мкр. Менделеево в г. Калининграде (1 очередь)</t>
  </si>
  <si>
    <t>Строительство газовой котельной по 
ул. Киевская в г. Калининграде и участков тепловой сети от котельной до границ вновь образованного земельного участка</t>
  </si>
  <si>
    <t>№ 940 от 12.12.2023</t>
  </si>
  <si>
    <t>Реконструкция нежилого здания (котельная) по улице Подполковника Емельянова, 80А в 
г. Калининграде в целях его приспособления под административное здание</t>
  </si>
  <si>
    <t>Приложение 
к постановлению администрации 
городского округа 
«Город Калининград» 
от 27 декабря 2023 г. № 1097</t>
  </si>
  <si>
    <t xml:space="preserve">Разработка проектной документации </t>
  </si>
  <si>
    <t>Строительство ул. Закатной и участка 
ул. Арсенальной от ул. Закатной до 
ул. Краснокаменной в г. Калининграде</t>
  </si>
  <si>
    <t>Строительство снегосплавного пункта в 
г. Калининграде</t>
  </si>
  <si>
    <t>№ 169 от 06.03.2024</t>
  </si>
  <si>
    <t>Строительство физкультурно-оздоровительного комплекса по ул. Железнодорожной в г. Калининграде</t>
  </si>
  <si>
    <t>Строительство улицы Тихоокеанской от 
ул. Алданская до ул. Спасателей
в городе Калининграде, включая вынос (переустройство) двухцепного участка ВЛ 15-99, ВЛ 15-101</t>
  </si>
  <si>
    <t>Реконструкция ул. Челюскинская от 
ул. Тихоокеанская до дома №20/22 по 
ул. Челюскинская в г. Калининграде</t>
  </si>
  <si>
    <t>Реконструкция перекрестка ул. Майская - 
ул. Партизана Железняка в г. Калининграде</t>
  </si>
  <si>
    <t>Строительство эстакады с устройством инженерных сетей по ул. А. Суворова в
г. Калининграде</t>
  </si>
  <si>
    <t>Администрация</t>
  </si>
  <si>
    <t>МБУ «САТО»</t>
  </si>
  <si>
    <t>КПО</t>
  </si>
  <si>
    <t>Адресная инвестиционная программа городского округа «Город Калининград» на 2025 г. и плановый период 2026-2027 гг.</t>
  </si>
  <si>
    <t>Профинансиро-вано на 01.01.2025 (оценка) , 
тыс. руб.</t>
  </si>
  <si>
    <t>1.*</t>
  </si>
  <si>
    <t>2027 г.</t>
  </si>
  <si>
    <t>2022-2027</t>
  </si>
  <si>
    <t>2026-2027</t>
  </si>
  <si>
    <t>2023-2027</t>
  </si>
  <si>
    <t>Строительство ул. Благовещенской в г. Калининграде (1 этап)</t>
  </si>
  <si>
    <t>Строительство ул. В. Денисова в 
г. Калининграде</t>
  </si>
  <si>
    <t>35.*</t>
  </si>
  <si>
    <t>2019-2026</t>
  </si>
  <si>
    <t>Строительство тепловой сети с целью переключения потребителей котельной по адресу ул. Молодой Гвардии, 4 в 
г. Калининграде на централизованное теплоснабжение</t>
  </si>
  <si>
    <t>6.</t>
  </si>
  <si>
    <t>25.*</t>
  </si>
  <si>
    <t>36.*</t>
  </si>
  <si>
    <t>Строительство тепловой сети с целью переключения потребителей малой угольной котельной по адресу ул. Чувашская, 1а в 
г. Калининграде на централизованное теплоснабжение</t>
  </si>
  <si>
    <t>Реконструкция тепловой сети с целью переключения потребителей котельной по адресу ул. П. Морозова, 115Д в г. Калининграде на централизованное теплоснабжение</t>
  </si>
  <si>
    <t>Строительство тепловой сети с целью переключения потребителей угольной котельной по адресу ул. Аллея смелых, 152а в 
г. Калининграде на централизованное теплоснабжение</t>
  </si>
  <si>
    <t xml:space="preserve">Строительство газовой блочно-модульной котельной по ул. Энгельса, 51а в 
г. Калининграде </t>
  </si>
  <si>
    <t>Техническое перевооружение с переводом на природный газ котельной по проспекту Победы, 199 в г. Калининграде</t>
  </si>
  <si>
    <t>Реконструкция защитного сооружения гражданской обороны – убежище 
№ 84 - Кл/у – 40, г. Калининград, 
ул. Ялтинская, 66</t>
  </si>
  <si>
    <t>Реконструкция хозяйственно-бытовой канализации для объектов
«Ластоногие» и «Львятник»</t>
  </si>
  <si>
    <t>Разработка проектной и рабочей документации</t>
  </si>
  <si>
    <t>20.*</t>
  </si>
  <si>
    <t>37.*</t>
  </si>
  <si>
    <t>Строительство осушительной сети на территории в границах ул. Украинская –  
ул. Согласия – ул. Рассветная – 
ул. Горького в г. Калининграде</t>
  </si>
  <si>
    <t>Реконструкция участка сети дождевой канализации по ул. Генерала Павлова в 
г. Калининграде</t>
  </si>
  <si>
    <t>Реконструкция участка сети дождевой канализации по ул. Тихорецкий тупик в 
г. Калининграде</t>
  </si>
  <si>
    <t xml:space="preserve">Реконструкция участка сети дождевой канализации по ул. Тихорецкой в 
г. Калининграде
</t>
  </si>
  <si>
    <t>Реконструкция участка сети дождевой канализации по ул. Судостроительной в 
г. Калининграде</t>
  </si>
  <si>
    <t xml:space="preserve">Реконструкция участка сети дождевой канализации по ул. Октябрьской в 
г. Калининграде
</t>
  </si>
  <si>
    <t>Реконструкция участка сети дождевой канализации диаметром 600 мм с устройством очистных сооружений по ул. Д. Донского (район детской областной больницы) в  
г. Калининграде</t>
  </si>
  <si>
    <t>Реконструкция участка сети дождевой канализации диаметром 750 мм с устройством очистных сооружений по ул. Д. Донского 
(район детской областной больницы) в 
г. Калининграде</t>
  </si>
  <si>
    <t>Реконструкция участка сети дождевой канализации диаметром 300 мм с устройством очистных сооружений по пр-ду Октябрьскому
 2-му в г. Калининграде</t>
  </si>
  <si>
    <t>Реконструкция участка сети дождевой канализации диаметром 300 мм с устройством очистных сооружений по пр-ду Октябрьскому
 1-му в г. Калининграде</t>
  </si>
  <si>
    <t xml:space="preserve">Реконструкция участка сети дождевой канализации диаметром 600 мм с устройством очистных сооружений по ул. Генделя − 
ул. Брамса в г. Калининграде
</t>
  </si>
  <si>
    <t>Реконструкция участка сети дождевой канализации диаметром 800 мм с устройством очистных сооружений по пр-кту Мира-                             ул. Гостиной в г. Калининграде</t>
  </si>
  <si>
    <t>Реконструкция участка сети дождевой канализации диаметром 500 мм с устройством очистных сооружений по пр-кту Советскому (ориентир жилой дом № 7) в г. Калининграде</t>
  </si>
  <si>
    <t>Реконструкция моста Эстакадного</t>
  </si>
  <si>
    <t>2021-2027</t>
  </si>
  <si>
    <t>МАУ ДО СШ 
№ 12 ПО БОКСУ</t>
  </si>
  <si>
    <t>2020-2027</t>
  </si>
  <si>
    <t>Строительство общеобразовательной школы по ул. Благовещенской в г. Калининграде</t>
  </si>
  <si>
    <t>Строительство нового корпуса общеобразовательной школы № 11 по ул. Мира в г. Калининграде</t>
  </si>
  <si>
    <t>2020-2025</t>
  </si>
  <si>
    <t>7.</t>
  </si>
  <si>
    <t>8.</t>
  </si>
  <si>
    <t>21.*</t>
  </si>
  <si>
    <t>22.*</t>
  </si>
  <si>
    <t>27.*</t>
  </si>
  <si>
    <t>29.</t>
  </si>
  <si>
    <t>30.*</t>
  </si>
  <si>
    <t>31.*</t>
  </si>
  <si>
    <t>33.</t>
  </si>
  <si>
    <t>38.*</t>
  </si>
  <si>
    <t>39.*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</si>
  <si>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</si>
  <si>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</si>
  <si>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</si>
  <si>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</si>
  <si>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</si>
  <si>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</si>
  <si>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</si>
  <si>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</si>
  <si>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</si>
  <si>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</si>
  <si>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</si>
  <si>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</si>
  <si>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</si>
  <si>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</si>
  <si>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</si>
  <si>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</si>
  <si>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</si>
  <si>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</si>
  <si>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</si>
  <si>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</si>
  <si>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</si>
  <si>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</si>
  <si>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</si>
  <si>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</si>
  <si>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</si>
  <si>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</si>
  <si>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</si>
  <si>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</si>
  <si>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</si>
  <si>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</si>
  <si>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</si>
  <si>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</si>
  <si>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</si>
  <si>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</si>
  <si>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</si>
  <si>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</si>
  <si>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</si>
  <si>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</si>
  <si>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</si>
  <si>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</si>
  <si>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</si>
  <si>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Строительство газовой котельной и реконструкция системы теплоснабжения МАДОУ детский сад 
№ 11 по ул. Ю. Гагарина, 79 в г. Калининграде</t>
  </si>
  <si>
    <t>28.</t>
  </si>
  <si>
    <t>Реконструкция участка сети дождевой канализации диаметром 250 мм с устройством очистных сооружений по ул. Сержанта Колоскова (в районе магазина «Спар») в                            
г. Калининграде</t>
  </si>
  <si>
    <t>Строительство участка сети дождевой канализации по ул. Полецкого в районе домов 
№ 101-110 в г. Калининграде</t>
  </si>
  <si>
    <t>Система сбора первичной очистки фильтрата, образуемого от рекультивированного полигона твердых коммунальных отходов, расположенного по адресу Калининградская область, 
г. Калининград, ш. Балтийское (земельные участки с кадастровыми номерами 39:15:111201:68 и 9:15:111201:291), и его удаление в систему канализации или сброс фильтрата после очистки в водные объекты при соблюдении гигиенических нормативов</t>
  </si>
  <si>
    <t>2024-2027</t>
  </si>
  <si>
    <t>14.*</t>
  </si>
  <si>
    <t>18.</t>
  </si>
  <si>
    <t>24.*</t>
  </si>
  <si>
    <t>Строительство ул. Горчакова 
(от ул. Ген. Челнокова до ул. Согласия) в г. Калининграде</t>
  </si>
  <si>
    <t>26.*</t>
  </si>
  <si>
    <t>Строительство бул. Снегова и участка 
ул. Стрелецкой в г. Калининграде</t>
  </si>
  <si>
    <t>40.*</t>
  </si>
  <si>
    <t>82.</t>
  </si>
  <si>
    <t>83.</t>
  </si>
  <si>
    <t>84.</t>
  </si>
  <si>
    <t>85.</t>
  </si>
  <si>
    <t>86.</t>
  </si>
  <si>
    <t>19.*</t>
  </si>
  <si>
    <t>23.</t>
  </si>
  <si>
    <t>34.</t>
  </si>
  <si>
    <t>ОБРАЗОВАНИЕ</t>
  </si>
  <si>
    <t>10.*</t>
  </si>
  <si>
    <t>11.</t>
  </si>
  <si>
    <t>12.</t>
  </si>
  <si>
    <t>13.</t>
  </si>
  <si>
    <t>СПОРТ И МОЛОДЕЖЬ</t>
  </si>
  <si>
    <t>15.*</t>
  </si>
  <si>
    <t>16.*</t>
  </si>
  <si>
    <t>17.*</t>
  </si>
  <si>
    <t>РАЗВИТИЕ ДОРОЖНО-ТРАНСПОРТНОГО КОМПЛЕКСА</t>
  </si>
  <si>
    <t>КОМФОРТНЫЙ ГОРОД</t>
  </si>
  <si>
    <t>МУНИЦИПАЛЬНОЕ УПРАВЛЕНИЕ</t>
  </si>
  <si>
    <t>9.</t>
  </si>
  <si>
    <t>32.</t>
  </si>
  <si>
    <t xml:space="preserve"> от 08.04.2020 № 293
(в редакции от 01.02.2024 № 57)</t>
  </si>
  <si>
    <t xml:space="preserve"> от 23.07.2021 № 597
(в редакции от 23.08.2021 № 684, от 17.11.2022 № 1072)</t>
  </si>
  <si>
    <t xml:space="preserve"> от 23.07.2021 № 609
(в редакции от 23.08.2021 № 684, от 17.11.2022 № 1072)</t>
  </si>
  <si>
    <t xml:space="preserve"> от 23.07.2021 № 608
(в редакции от 23.08.2021 № 684, от 17.11.2022 № 1072)</t>
  </si>
  <si>
    <t xml:space="preserve"> от 13.01.2023 № 13</t>
  </si>
  <si>
    <t xml:space="preserve"> от 07.10.2024 № 882</t>
  </si>
  <si>
    <t xml:space="preserve"> от 01.06.2021 № 423
(в редакции от 13.03.2023 № 130)</t>
  </si>
  <si>
    <t xml:space="preserve"> от 26.12.2018 № 1256
(в редакции от 26.09.2023 № 726)</t>
  </si>
  <si>
    <t xml:space="preserve">от 10.08.2023 № 598 </t>
  </si>
  <si>
    <t xml:space="preserve"> от 25.06.2020 № 490
(в редакции от 18.05.2023 № 348, от 09.08.2024 № 716)</t>
  </si>
  <si>
    <t xml:space="preserve"> от 10.12.2019 № 1133
 (в редакции от 25.10.2022 № 1000)</t>
  </si>
  <si>
    <t xml:space="preserve"> от 09.08.2022 № 681</t>
  </si>
  <si>
    <t xml:space="preserve"> от 07.10.2024 № 886</t>
  </si>
  <si>
    <t xml:space="preserve"> от 13.02.2024 № 99</t>
  </si>
  <si>
    <t xml:space="preserve"> от 11.09.2020 № 779
 (в редакции от 25.11.2022 № 1139)</t>
  </si>
  <si>
    <t xml:space="preserve"> от 29.03.2021 № 187
(в редакции от 03.06.2024 № 424)</t>
  </si>
  <si>
    <t xml:space="preserve">от 14.02.2024 № 112 </t>
  </si>
  <si>
    <t xml:space="preserve"> от 25.10.2023 № 801</t>
  </si>
  <si>
    <t xml:space="preserve"> от 05.06.2024 № 441</t>
  </si>
  <si>
    <t xml:space="preserve">от 05.06.2024 № 436 </t>
  </si>
  <si>
    <t xml:space="preserve"> от 18.04.2017 № 569
 (в редакции от 22.11.2023 № 872)</t>
  </si>
  <si>
    <t xml:space="preserve"> от 22.01.2021 № 30
 (в редакции от 28.08.2023 № 648)</t>
  </si>
  <si>
    <t xml:space="preserve">от 01.11.2023 № 819 </t>
  </si>
  <si>
    <t xml:space="preserve"> от 04.06.2021 № 443
(в редакции от 13.11.2024 № 992)</t>
  </si>
  <si>
    <t xml:space="preserve"> от 08.11.2023 № 843      (в редакции от 06.05.2024 № 326)</t>
  </si>
  <si>
    <t xml:space="preserve">от 31.05.2022 № 389 </t>
  </si>
  <si>
    <t xml:space="preserve"> от 24.08.2023 № 640</t>
  </si>
  <si>
    <t xml:space="preserve"> от 13.12.2019 № 1155
 (в редакции от 18.11.2022 № 1081)</t>
  </si>
  <si>
    <t xml:space="preserve"> от 25.06.2020 № 483 
(в редакции от 28.08.2023 № 649)</t>
  </si>
  <si>
    <t xml:space="preserve"> от 25.06.2020 № 482
 (в редакции от 09.02.2021 № 78)</t>
  </si>
  <si>
    <t>от 04.06.2021 № 441 
(в редакции от 19.09.2024 № 822)</t>
  </si>
  <si>
    <t xml:space="preserve"> от 11.12.2020 № 1134
 (в редакции от 16.07.2021 № 574)</t>
  </si>
  <si>
    <t xml:space="preserve"> от 30.11.2015 № 1996
 (в редакции от 25.09.2024 № 842)</t>
  </si>
  <si>
    <t>от 06.11.2020 № 1006 
 (в редакции от 12.09.2024 № 793)</t>
  </si>
  <si>
    <t>от 07.06.2018 № 574 
(в редакции от 22.10.2024 № 927)</t>
  </si>
  <si>
    <t xml:space="preserve"> от 07.06.2018 № 574
(в редакции от 22.10.2024 № 927)</t>
  </si>
  <si>
    <t xml:space="preserve"> от 17.10.2022 № 940</t>
  </si>
  <si>
    <t xml:space="preserve"> от 03.10.2023 № 749</t>
  </si>
  <si>
    <t xml:space="preserve"> от 15.07.2022 № 579</t>
  </si>
  <si>
    <t>от 07.06.2023 № 413 
(в редакции от 22.10.2024 № 919)</t>
  </si>
  <si>
    <t xml:space="preserve"> от 31.05.2024 № 420</t>
  </si>
  <si>
    <t xml:space="preserve"> от 30.05.2018 № 531
 (в редакции от 04.12.2024 № 1053)</t>
  </si>
  <si>
    <t xml:space="preserve"> от 03.11.2022 № 1018</t>
  </si>
  <si>
    <t xml:space="preserve"> от 03.10.2023 № 750</t>
  </si>
  <si>
    <t xml:space="preserve"> от 07.10.2022 № 911</t>
  </si>
  <si>
    <t xml:space="preserve"> от 19.10.2022 № 971
(в редакции от 05.10.2023 №758, от 30.11.2023 № 897)</t>
  </si>
  <si>
    <t xml:space="preserve">от 25.10.2022 № 999 </t>
  </si>
  <si>
    <t xml:space="preserve"> от 07.10.2024 № 880</t>
  </si>
  <si>
    <t xml:space="preserve"> от 04.10.2024 № 869</t>
  </si>
  <si>
    <t xml:space="preserve">от 04.10.2024 № 871 </t>
  </si>
  <si>
    <t xml:space="preserve">от 03.10.2023 № 747 </t>
  </si>
  <si>
    <t xml:space="preserve"> от 07.10.2024 № 881</t>
  </si>
  <si>
    <t xml:space="preserve">от 04.10.2024 № 872 </t>
  </si>
  <si>
    <t xml:space="preserve">от 04.10.2024 № 873 </t>
  </si>
  <si>
    <t xml:space="preserve"> от 03.10.2023 № 748</t>
  </si>
  <si>
    <t xml:space="preserve"> от 13.12.2023 № 944</t>
  </si>
  <si>
    <t xml:space="preserve"> от 02.10.2019 № 910 
(в редакции от 19.04.2024 № 283)</t>
  </si>
  <si>
    <t xml:space="preserve"> от 03.06.2021 № 429
 (в редакции от 08.12.2023 № 918)</t>
  </si>
  <si>
    <t xml:space="preserve"> от 26.09.2024 № 848</t>
  </si>
  <si>
    <t xml:space="preserve"> от 26.05.2022 № 371
(в редакции от  17.11.2022 № 1072)</t>
  </si>
  <si>
    <t xml:space="preserve"> от 26.05.2022 № 372
(в редакции от  17.11.2022 № 1072)</t>
  </si>
  <si>
    <t>от 26.05.2022 № 373 
(в редакции от  17.11.2022 № 1072)</t>
  </si>
  <si>
    <t xml:space="preserve"> от 11.03.2022 № 134
(в редакции от  17.11.2022 № 1072)</t>
  </si>
  <si>
    <t xml:space="preserve"> от 26.05.2022 № 375
(в редакции от  17.11.2022 № 1072)</t>
  </si>
  <si>
    <t>от 26.05.2022 № 370 
(в редакции от  17.11.2022 № 1072)</t>
  </si>
  <si>
    <t xml:space="preserve"> от 26.05.2022 № 374
(в редакции от  17.11.2022 № 1072)</t>
  </si>
  <si>
    <t xml:space="preserve">от 04.10.2024 № 868 </t>
  </si>
  <si>
    <t xml:space="preserve"> от 07.10.2024 № 883</t>
  </si>
  <si>
    <t xml:space="preserve"> от 04.10.2024 № 867</t>
  </si>
  <si>
    <t xml:space="preserve">от 04.10.2024 № 874 </t>
  </si>
  <si>
    <t xml:space="preserve"> от 04.10.2024 № 870 </t>
  </si>
  <si>
    <t xml:space="preserve">от 28.10.2024 № 941 </t>
  </si>
  <si>
    <t xml:space="preserve"> от 24.10.2024 № 935</t>
  </si>
  <si>
    <t xml:space="preserve"> от 24.10.2024 № 937</t>
  </si>
  <si>
    <t xml:space="preserve">от 28.10.2024 № 942 </t>
  </si>
  <si>
    <t xml:space="preserve"> от 08.11.2024 № 982</t>
  </si>
  <si>
    <t xml:space="preserve"> от 07.10.2024 № 884</t>
  </si>
  <si>
    <t xml:space="preserve"> от 08.11.2024 № 981</t>
  </si>
  <si>
    <t xml:space="preserve"> от 08.11.2024 № 979</t>
  </si>
  <si>
    <t xml:space="preserve"> от 28.10.2024 № 940</t>
  </si>
  <si>
    <t xml:space="preserve"> от 09.12.2024 № 1060</t>
  </si>
  <si>
    <t xml:space="preserve">от 14.11.2024 № 997 </t>
  </si>
  <si>
    <t>от 21.11.2023 № 866  
(в редакции от 11.07.2024 № 614)</t>
  </si>
  <si>
    <t xml:space="preserve">от 02.02.2024 № 59 </t>
  </si>
  <si>
    <t xml:space="preserve"> от 14.10.2024 № 905</t>
  </si>
  <si>
    <t>Въездной знак «Калининград», расположенный в районе транспортной развязки на 
г. Зеленоградск</t>
  </si>
  <si>
    <t>Строительство сетей и сооружений дождевой канализации на территории в границах ул. Украинская – ул. Согласия – ул. Рассветная -ул. Горького в г. Калининграде (2 этап)</t>
  </si>
  <si>
    <t>Строительство газовой котельной «Прибрежная» по ул. Заводская в г. Калининграде с переключением на нее потребителей</t>
  </si>
  <si>
    <t>Строительство газовой котельной «Чкаловск» по ул. Докука в г. Калининграде с переключением на нее потребителей</t>
  </si>
  <si>
    <t>Строительство тепловой сети с целью подключения ЦТП «Парусная» по ул. Казанской в г. Калининграде</t>
  </si>
  <si>
    <t>2019-2025</t>
  </si>
  <si>
    <t>2025-2028</t>
  </si>
  <si>
    <t>2023-2028</t>
  </si>
  <si>
    <t>2027-2028</t>
  </si>
  <si>
    <t>Реконструкция ул. Аллея смелых в 
г. Калининграде, Калининградская область 
(2 этап)</t>
  </si>
  <si>
    <t>Реконструкция ул. Аллея смелых в 
г. Калининграде, Калининградская область 
(3 этап)</t>
  </si>
  <si>
    <t>2023-2029</t>
  </si>
  <si>
    <t>2024-2028</t>
  </si>
  <si>
    <t xml:space="preserve">МАУ ДСЦО и ОДиП  «ЮНОСТЬ» </t>
  </si>
  <si>
    <t>МБУ «Чистота»</t>
  </si>
  <si>
    <t>Приложение</t>
  </si>
  <si>
    <t>УТВЕРЖДЕНА
постановлением администрации 
городского округа 
«Город Калининград»
от «28» 12 2024  г. № 1162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</si>
</sst>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AFFCD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0" fillId="2" borderId="0" xfId="0" applyFill="1"/>
    <xf numFmtId="4" fontId="1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0" fillId="0" borderId="0" xfId="0" applyFill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/>
    <xf numFmtId="4" fontId="1" fillId="0" borderId="1" xfId="0" applyNumberFormat="1" applyFont="1" applyBorder="1" applyAlignment="1">
      <alignment vertical="center" wrapText="1"/>
    </xf>
    <xf numFmtId="0" fontId="2" fillId="0" borderId="0" xfId="0" applyFont="1" applyFill="1"/>
    <xf numFmtId="4" fontId="2" fillId="0" borderId="0" xfId="0" applyNumberFormat="1" applyFont="1" applyFill="1"/>
    <xf numFmtId="4" fontId="1" fillId="0" borderId="1" xfId="0" applyNumberFormat="1" applyFont="1" applyBorder="1" applyAlignment="1">
      <alignment horizontal="left" vertical="center" wrapText="1"/>
    </xf>
    <xf numFmtId="0" fontId="2" fillId="3" borderId="0" xfId="0" applyFont="1" applyFill="1"/>
    <xf numFmtId="0" fontId="5" fillId="0" borderId="0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6" fillId="0" borderId="0" xfId="0" applyNumberFormat="1" applyFont="1"/>
    <xf numFmtId="4" fontId="4" fillId="0" borderId="0" xfId="0" applyNumberFormat="1" applyFont="1" applyAlignment="1">
      <alignment vertical="center" wrapText="1"/>
    </xf>
    <xf numFmtId="4" fontId="2" fillId="2" borderId="0" xfId="0" applyNumberFormat="1" applyFont="1" applyFill="1"/>
    <xf numFmtId="0" fontId="4" fillId="0" borderId="2" xfId="0" applyFont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3" fillId="0" borderId="0" xfId="0" applyFont="1"/>
    <xf numFmtId="0" fontId="7" fillId="0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3" fillId="3" borderId="0" xfId="0" applyFont="1" applyFill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FFCD"/>
      <color rgb="FFE6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3"/>
  <sheetViews>
    <sheetView tabSelected="1" view="pageBreakPreview" topLeftCell="A12" zoomScaleNormal="100" zoomScaleSheetLayoutView="100" workbookViewId="0">
      <selection activeCell="F24" sqref="F24:F26"/>
    </sheetView>
  </sheetViews>
  <sheetFormatPr defaultRowHeight="15" outlineLevelRow="1" x14ac:dyDescent="0.25"/>
  <cols>
    <col min="1" max="1" width="4.140625" style="1" customWidth="1"/>
    <col min="2" max="2" width="47.5703125" style="1" customWidth="1"/>
    <col min="3" max="3" width="23.140625" style="1" customWidth="1"/>
    <col min="4" max="4" width="17.140625" style="1" customWidth="1"/>
    <col min="5" max="5" width="14.5703125" style="1" customWidth="1"/>
    <col min="6" max="6" width="17.140625" style="13" customWidth="1"/>
    <col min="7" max="7" width="12" style="1" customWidth="1"/>
    <col min="8" max="8" width="19.140625" style="1" customWidth="1"/>
    <col min="9" max="9" width="15.5703125" style="20" customWidth="1"/>
    <col min="10" max="10" width="10" style="1" customWidth="1"/>
    <col min="11" max="11" width="13.140625" style="1" bestFit="1" customWidth="1"/>
    <col min="12" max="12" width="13.7109375" style="1" bestFit="1" customWidth="1"/>
    <col min="13" max="13" width="13.140625" style="1" bestFit="1" customWidth="1"/>
    <col min="14" max="14" width="12.28515625" style="1" customWidth="1"/>
    <col min="15" max="15" width="12.42578125" style="1" bestFit="1" customWidth="1"/>
    <col min="16" max="16" width="11.140625" style="1" customWidth="1"/>
    <col min="17" max="17" width="10.7109375" style="1" customWidth="1"/>
    <col min="18" max="26" width="9.140625" style="1"/>
  </cols>
  <sheetData>
    <row r="1" spans="1:26" ht="36.75" customHeight="1" x14ac:dyDescent="0.25">
      <c r="F1" s="20"/>
      <c r="K1" s="105" t="s">
        <v>345</v>
      </c>
      <c r="L1" s="105"/>
      <c r="M1" s="105"/>
    </row>
    <row r="2" spans="1:26" s="5" customFormat="1" ht="93.75" customHeight="1" x14ac:dyDescent="0.3">
      <c r="A2" s="10"/>
      <c r="B2" s="10"/>
      <c r="C2" s="10"/>
      <c r="D2" s="10"/>
      <c r="E2" s="10"/>
      <c r="F2" s="10"/>
      <c r="G2" s="10"/>
      <c r="H2" s="10"/>
      <c r="I2" s="20"/>
      <c r="J2" s="10"/>
      <c r="K2" s="144" t="s">
        <v>346</v>
      </c>
      <c r="L2" s="144"/>
      <c r="M2" s="14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5" customFormat="1" ht="21" customHeight="1" x14ac:dyDescent="0.25">
      <c r="A3" s="10"/>
      <c r="B3" s="10"/>
      <c r="C3" s="10"/>
      <c r="D3" s="10"/>
      <c r="E3" s="10"/>
      <c r="F3" s="10"/>
      <c r="G3" s="10"/>
      <c r="H3" s="10"/>
      <c r="I3" s="20"/>
      <c r="J3" s="49"/>
      <c r="K3" s="49"/>
      <c r="L3" s="49"/>
      <c r="M3" s="4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5" customFormat="1" ht="78.75" hidden="1" customHeight="1" x14ac:dyDescent="0.25">
      <c r="A4" s="10"/>
      <c r="F4" s="10"/>
      <c r="G4" s="20"/>
      <c r="I4" s="20"/>
      <c r="J4" s="50"/>
      <c r="K4" s="145" t="s">
        <v>100</v>
      </c>
      <c r="L4" s="145"/>
      <c r="M4" s="145"/>
    </row>
    <row r="5" spans="1:26" s="5" customFormat="1" ht="17.25" hidden="1" customHeight="1" x14ac:dyDescent="0.25">
      <c r="A5" s="10"/>
      <c r="F5" s="10"/>
      <c r="G5" s="20"/>
      <c r="I5" s="20"/>
      <c r="J5" s="50"/>
      <c r="K5" s="49"/>
      <c r="L5" s="49"/>
      <c r="M5" s="49"/>
    </row>
    <row r="6" spans="1:26" s="5" customFormat="1" ht="15.75" x14ac:dyDescent="0.25">
      <c r="A6" s="146" t="s">
        <v>113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5" customFormat="1" ht="15.75" x14ac:dyDescent="0.25">
      <c r="A7" s="14"/>
      <c r="B7" s="14"/>
      <c r="C7" s="14"/>
      <c r="D7" s="14"/>
      <c r="E7" s="14"/>
      <c r="F7" s="14"/>
      <c r="G7" s="14"/>
      <c r="H7" s="14"/>
      <c r="I7" s="51"/>
      <c r="J7" s="14"/>
      <c r="K7" s="14"/>
      <c r="L7" s="14"/>
      <c r="M7" s="14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 x14ac:dyDescent="0.25">
      <c r="A8" s="112" t="s">
        <v>20</v>
      </c>
      <c r="B8" s="112" t="s">
        <v>0</v>
      </c>
      <c r="C8" s="112" t="s">
        <v>1</v>
      </c>
      <c r="D8" s="112" t="s">
        <v>21</v>
      </c>
      <c r="E8" s="112" t="s">
        <v>22</v>
      </c>
      <c r="F8" s="115" t="s">
        <v>2</v>
      </c>
      <c r="G8" s="112" t="s">
        <v>23</v>
      </c>
      <c r="H8" s="112" t="s">
        <v>27</v>
      </c>
      <c r="I8" s="115" t="s">
        <v>114</v>
      </c>
      <c r="J8" s="112" t="s">
        <v>3</v>
      </c>
      <c r="K8" s="112"/>
      <c r="L8" s="112"/>
      <c r="M8" s="112"/>
    </row>
    <row r="9" spans="1:26" ht="48" customHeight="1" x14ac:dyDescent="0.25">
      <c r="A9" s="112"/>
      <c r="B9" s="112"/>
      <c r="C9" s="112"/>
      <c r="D9" s="112"/>
      <c r="E9" s="112"/>
      <c r="F9" s="115"/>
      <c r="G9" s="112"/>
      <c r="H9" s="112"/>
      <c r="I9" s="115"/>
      <c r="J9" s="112" t="s">
        <v>28</v>
      </c>
      <c r="K9" s="112" t="s">
        <v>48</v>
      </c>
      <c r="L9" s="112" t="s">
        <v>4</v>
      </c>
      <c r="M9" s="112"/>
    </row>
    <row r="10" spans="1:26" ht="63" x14ac:dyDescent="0.25">
      <c r="A10" s="112"/>
      <c r="B10" s="112"/>
      <c r="C10" s="112"/>
      <c r="D10" s="48" t="s">
        <v>5</v>
      </c>
      <c r="E10" s="112"/>
      <c r="F10" s="115"/>
      <c r="G10" s="112"/>
      <c r="H10" s="112"/>
      <c r="I10" s="115"/>
      <c r="J10" s="112"/>
      <c r="K10" s="112"/>
      <c r="L10" s="27" t="s">
        <v>83</v>
      </c>
      <c r="M10" s="27" t="s">
        <v>116</v>
      </c>
      <c r="N10" s="16"/>
    </row>
    <row r="11" spans="1:26" ht="15.75" x14ac:dyDescent="0.25">
      <c r="A11" s="48">
        <v>1</v>
      </c>
      <c r="B11" s="48">
        <v>2</v>
      </c>
      <c r="C11" s="48">
        <v>3</v>
      </c>
      <c r="D11" s="48">
        <v>4</v>
      </c>
      <c r="E11" s="48">
        <v>5</v>
      </c>
      <c r="F11" s="47">
        <v>6</v>
      </c>
      <c r="G11" s="48">
        <v>7</v>
      </c>
      <c r="H11" s="48">
        <v>8</v>
      </c>
      <c r="I11" s="47">
        <v>9</v>
      </c>
      <c r="J11" s="27">
        <v>10</v>
      </c>
      <c r="K11" s="27">
        <v>11</v>
      </c>
      <c r="L11" s="27">
        <v>12</v>
      </c>
      <c r="M11" s="27">
        <v>13</v>
      </c>
    </row>
    <row r="12" spans="1:26" ht="15.75" customHeight="1" x14ac:dyDescent="0.25">
      <c r="A12" s="136" t="s">
        <v>6</v>
      </c>
      <c r="B12" s="136"/>
      <c r="C12" s="136"/>
      <c r="D12" s="136"/>
      <c r="E12" s="136"/>
      <c r="F12" s="136"/>
      <c r="G12" s="136"/>
      <c r="H12" s="136"/>
      <c r="I12" s="136"/>
      <c r="J12" s="7" t="s">
        <v>7</v>
      </c>
      <c r="K12" s="3">
        <f>K13+K14</f>
        <v>3288778.1899999995</v>
      </c>
      <c r="L12" s="3">
        <f t="shared" ref="L12:M12" si="0">L13+L14</f>
        <v>4542158.3599999994</v>
      </c>
      <c r="M12" s="3">
        <f t="shared" si="0"/>
        <v>4497996.96</v>
      </c>
      <c r="N12" s="17"/>
      <c r="O12" s="17"/>
      <c r="P12" s="17"/>
    </row>
    <row r="13" spans="1:26" ht="15.75" x14ac:dyDescent="0.25">
      <c r="A13" s="136"/>
      <c r="B13" s="136"/>
      <c r="C13" s="136"/>
      <c r="D13" s="136"/>
      <c r="E13" s="136"/>
      <c r="F13" s="136"/>
      <c r="G13" s="136"/>
      <c r="H13" s="136"/>
      <c r="I13" s="136"/>
      <c r="J13" s="7" t="s">
        <v>8</v>
      </c>
      <c r="K13" s="3">
        <f t="shared" ref="K13:M14" si="1">K16+K54+K72+K92+K187+K324</f>
        <v>1888457.3599999999</v>
      </c>
      <c r="L13" s="3">
        <f t="shared" si="1"/>
        <v>2614400.34</v>
      </c>
      <c r="M13" s="3">
        <f t="shared" si="1"/>
        <v>2965204.56</v>
      </c>
      <c r="N13" s="17"/>
      <c r="O13" s="17"/>
    </row>
    <row r="14" spans="1:26" ht="15.75" x14ac:dyDescent="0.25">
      <c r="A14" s="136"/>
      <c r="B14" s="136"/>
      <c r="C14" s="136"/>
      <c r="D14" s="136"/>
      <c r="E14" s="136"/>
      <c r="F14" s="136"/>
      <c r="G14" s="136"/>
      <c r="H14" s="136"/>
      <c r="I14" s="136"/>
      <c r="J14" s="7" t="s">
        <v>9</v>
      </c>
      <c r="K14" s="3">
        <f t="shared" si="1"/>
        <v>1400320.8299999996</v>
      </c>
      <c r="L14" s="3">
        <f t="shared" si="1"/>
        <v>1927758.0199999998</v>
      </c>
      <c r="M14" s="3">
        <f t="shared" si="1"/>
        <v>1532792.4</v>
      </c>
      <c r="N14" s="4">
        <f>1400320.84-K14</f>
        <v>1.0000000474974513E-2</v>
      </c>
      <c r="O14" s="4">
        <f>1927758.01-L14</f>
        <v>-9.9999997764825821E-3</v>
      </c>
      <c r="P14" s="4">
        <f>1532792.4-M14</f>
        <v>0</v>
      </c>
    </row>
    <row r="15" spans="1:26" s="2" customFormat="1" ht="15.75" x14ac:dyDescent="0.25">
      <c r="A15" s="141" t="s">
        <v>231</v>
      </c>
      <c r="B15" s="141"/>
      <c r="C15" s="141"/>
      <c r="D15" s="141"/>
      <c r="E15" s="141"/>
      <c r="F15" s="141"/>
      <c r="G15" s="141"/>
      <c r="H15" s="141"/>
      <c r="I15" s="141"/>
      <c r="J15" s="7" t="s">
        <v>7</v>
      </c>
      <c r="K15" s="3">
        <f>K16+K17</f>
        <v>772184.02</v>
      </c>
      <c r="L15" s="3">
        <f t="shared" ref="L15" si="2">L16+L17</f>
        <v>2054711.7199999997</v>
      </c>
      <c r="M15" s="3">
        <f>M16+M17</f>
        <v>2060416.2600000002</v>
      </c>
      <c r="N15" s="1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" customFormat="1" ht="15.75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7" t="s">
        <v>8</v>
      </c>
      <c r="K16" s="3">
        <f>K19+K22+K25+K28+K33+K40+K44+K47+K51</f>
        <v>610335.34</v>
      </c>
      <c r="L16" s="3">
        <f t="shared" ref="L16:M16" si="3">L19+L22+L25+L28+L33+L40+L44+L47+L51</f>
        <v>1406724.0799999998</v>
      </c>
      <c r="M16" s="3">
        <f t="shared" si="3"/>
        <v>1278689.4300000002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" customFormat="1" ht="15.75" x14ac:dyDescent="0.25">
      <c r="A17" s="141"/>
      <c r="B17" s="141"/>
      <c r="C17" s="141"/>
      <c r="D17" s="141"/>
      <c r="E17" s="141"/>
      <c r="F17" s="141"/>
      <c r="G17" s="141"/>
      <c r="H17" s="141"/>
      <c r="I17" s="141"/>
      <c r="J17" s="7" t="s">
        <v>9</v>
      </c>
      <c r="K17" s="3">
        <f>K20+K23+K26+K29+K31+K34+K36+K38+K41+K45+K48+K52</f>
        <v>161848.68</v>
      </c>
      <c r="L17" s="3">
        <f>L20+L23+L26+L29+L31+L34+L36+L38+L41+L45+L48+L52</f>
        <v>647987.64</v>
      </c>
      <c r="M17" s="3">
        <f>M20+M23+M26+M29+M31+M34+M36+M38+M41+M45+M48+M52</f>
        <v>781726.83</v>
      </c>
      <c r="N17" s="8"/>
      <c r="O17" s="18"/>
      <c r="P17" s="18"/>
      <c r="Q17" s="18"/>
      <c r="R17" s="8">
        <f>661438.78-3730.15</f>
        <v>657708.63</v>
      </c>
      <c r="S17" s="8">
        <f>354497.39</f>
        <v>354497.39</v>
      </c>
      <c r="T17" s="8">
        <v>201526.31</v>
      </c>
      <c r="U17" s="8"/>
      <c r="V17" s="8"/>
      <c r="W17" s="8"/>
      <c r="X17" s="8"/>
      <c r="Y17" s="8"/>
      <c r="Z17" s="8"/>
    </row>
    <row r="18" spans="1:26" s="10" customFormat="1" ht="15.75" customHeight="1" x14ac:dyDescent="0.25">
      <c r="A18" s="112" t="s">
        <v>115</v>
      </c>
      <c r="B18" s="136" t="s">
        <v>35</v>
      </c>
      <c r="C18" s="112" t="s">
        <v>245</v>
      </c>
      <c r="D18" s="48" t="s">
        <v>24</v>
      </c>
      <c r="E18" s="112" t="s">
        <v>12</v>
      </c>
      <c r="F18" s="115" t="s">
        <v>11</v>
      </c>
      <c r="G18" s="112" t="s">
        <v>152</v>
      </c>
      <c r="H18" s="119">
        <f>I18+K18+L18+M18</f>
        <v>303095.63</v>
      </c>
      <c r="I18" s="114">
        <f>15702.62+10464.42</f>
        <v>26167.040000000001</v>
      </c>
      <c r="J18" s="34" t="s">
        <v>7</v>
      </c>
      <c r="K18" s="37">
        <f>K19+K20</f>
        <v>0</v>
      </c>
      <c r="L18" s="37">
        <f>L19+L20</f>
        <v>150618.29</v>
      </c>
      <c r="M18" s="37">
        <f>M19+M20</f>
        <v>126310.3</v>
      </c>
      <c r="N18" s="11"/>
      <c r="O18" s="11"/>
      <c r="P18" s="11"/>
    </row>
    <row r="19" spans="1:26" s="1" customFormat="1" ht="15.75" x14ac:dyDescent="0.25">
      <c r="A19" s="112"/>
      <c r="B19" s="136"/>
      <c r="C19" s="112"/>
      <c r="D19" s="112" t="s">
        <v>50</v>
      </c>
      <c r="E19" s="112"/>
      <c r="F19" s="115"/>
      <c r="G19" s="112"/>
      <c r="H19" s="119"/>
      <c r="I19" s="114"/>
      <c r="J19" s="38" t="s">
        <v>8</v>
      </c>
      <c r="K19" s="91">
        <v>0</v>
      </c>
      <c r="L19" s="91">
        <v>0</v>
      </c>
      <c r="M19" s="91">
        <v>0</v>
      </c>
    </row>
    <row r="20" spans="1:26" s="1" customFormat="1" ht="26.25" customHeight="1" x14ac:dyDescent="0.25">
      <c r="A20" s="112"/>
      <c r="B20" s="136"/>
      <c r="C20" s="112"/>
      <c r="D20" s="112"/>
      <c r="E20" s="112"/>
      <c r="F20" s="115"/>
      <c r="G20" s="112"/>
      <c r="H20" s="119"/>
      <c r="I20" s="114"/>
      <c r="J20" s="38" t="s">
        <v>9</v>
      </c>
      <c r="K20" s="88">
        <v>0</v>
      </c>
      <c r="L20" s="88">
        <v>150618.29</v>
      </c>
      <c r="M20" s="88">
        <v>126310.3</v>
      </c>
    </row>
    <row r="21" spans="1:26" s="10" customFormat="1" ht="15.75" customHeight="1" x14ac:dyDescent="0.25">
      <c r="A21" s="112" t="s">
        <v>29</v>
      </c>
      <c r="B21" s="136" t="s">
        <v>33</v>
      </c>
      <c r="C21" s="112" t="s">
        <v>246</v>
      </c>
      <c r="D21" s="48" t="s">
        <v>24</v>
      </c>
      <c r="E21" s="112" t="s">
        <v>12</v>
      </c>
      <c r="F21" s="115" t="s">
        <v>11</v>
      </c>
      <c r="G21" s="112" t="s">
        <v>152</v>
      </c>
      <c r="H21" s="119">
        <f>I21+K21+L21+M21</f>
        <v>109372.76000000001</v>
      </c>
      <c r="I21" s="114">
        <f>12900</f>
        <v>12900</v>
      </c>
      <c r="J21" s="34" t="s">
        <v>7</v>
      </c>
      <c r="K21" s="37">
        <f>K22+K23</f>
        <v>17.84</v>
      </c>
      <c r="L21" s="37">
        <f>L22+L23</f>
        <v>37589.599999999999</v>
      </c>
      <c r="M21" s="37">
        <f>M22+M23</f>
        <v>58865.32</v>
      </c>
    </row>
    <row r="22" spans="1:26" s="1" customFormat="1" ht="15.75" customHeight="1" x14ac:dyDescent="0.25">
      <c r="A22" s="112"/>
      <c r="B22" s="136"/>
      <c r="C22" s="112"/>
      <c r="D22" s="112" t="s">
        <v>50</v>
      </c>
      <c r="E22" s="112"/>
      <c r="F22" s="115"/>
      <c r="G22" s="112"/>
      <c r="H22" s="119"/>
      <c r="I22" s="114"/>
      <c r="J22" s="38" t="s">
        <v>8</v>
      </c>
      <c r="K22" s="37">
        <v>0</v>
      </c>
      <c r="L22" s="37">
        <v>0</v>
      </c>
      <c r="M22" s="37">
        <v>0</v>
      </c>
    </row>
    <row r="23" spans="1:26" s="1" customFormat="1" ht="34.5" customHeight="1" x14ac:dyDescent="0.25">
      <c r="A23" s="112"/>
      <c r="B23" s="136"/>
      <c r="C23" s="112"/>
      <c r="D23" s="112"/>
      <c r="E23" s="112"/>
      <c r="F23" s="115"/>
      <c r="G23" s="112"/>
      <c r="H23" s="119"/>
      <c r="I23" s="114"/>
      <c r="J23" s="38" t="s">
        <v>9</v>
      </c>
      <c r="K23" s="37">
        <v>17.84</v>
      </c>
      <c r="L23" s="37">
        <v>37589.599999999999</v>
      </c>
      <c r="M23" s="37">
        <v>58865.32</v>
      </c>
    </row>
    <row r="24" spans="1:26" s="1" customFormat="1" ht="15.75" customHeight="1" x14ac:dyDescent="0.25">
      <c r="A24" s="116" t="s">
        <v>30</v>
      </c>
      <c r="B24" s="120" t="s">
        <v>36</v>
      </c>
      <c r="C24" s="116" t="s">
        <v>247</v>
      </c>
      <c r="D24" s="68" t="s">
        <v>24</v>
      </c>
      <c r="E24" s="116" t="s">
        <v>12</v>
      </c>
      <c r="F24" s="106" t="s">
        <v>11</v>
      </c>
      <c r="G24" s="116" t="s">
        <v>84</v>
      </c>
      <c r="H24" s="124">
        <f>I24+K24+L24+M24</f>
        <v>74838.38</v>
      </c>
      <c r="I24" s="127">
        <f>12150+1162.19</f>
        <v>13312.19</v>
      </c>
      <c r="J24" s="90" t="s">
        <v>7</v>
      </c>
      <c r="K24" s="43">
        <f>K25+K26</f>
        <v>1531.33</v>
      </c>
      <c r="L24" s="43">
        <f>L25+L26</f>
        <v>59994.86</v>
      </c>
      <c r="M24" s="43">
        <f>M25+M26</f>
        <v>0</v>
      </c>
    </row>
    <row r="25" spans="1:26" s="1" customFormat="1" ht="15.75" customHeight="1" x14ac:dyDescent="0.25">
      <c r="A25" s="117"/>
      <c r="B25" s="121"/>
      <c r="C25" s="117"/>
      <c r="D25" s="112" t="s">
        <v>50</v>
      </c>
      <c r="E25" s="117"/>
      <c r="F25" s="107"/>
      <c r="G25" s="117"/>
      <c r="H25" s="125"/>
      <c r="I25" s="128"/>
      <c r="J25" s="38" t="s">
        <v>8</v>
      </c>
      <c r="K25" s="37">
        <v>0</v>
      </c>
      <c r="L25" s="37">
        <v>0</v>
      </c>
      <c r="M25" s="37">
        <v>0</v>
      </c>
    </row>
    <row r="26" spans="1:26" s="1" customFormat="1" ht="36" customHeight="1" x14ac:dyDescent="0.25">
      <c r="A26" s="118"/>
      <c r="B26" s="122"/>
      <c r="C26" s="118"/>
      <c r="D26" s="112"/>
      <c r="E26" s="118"/>
      <c r="F26" s="108"/>
      <c r="G26" s="118"/>
      <c r="H26" s="126"/>
      <c r="I26" s="113"/>
      <c r="J26" s="38" t="s">
        <v>9</v>
      </c>
      <c r="K26" s="37">
        <v>1531.33</v>
      </c>
      <c r="L26" s="37">
        <v>59994.86</v>
      </c>
      <c r="M26" s="37">
        <v>0</v>
      </c>
    </row>
    <row r="27" spans="1:26" s="10" customFormat="1" ht="15.75" customHeight="1" x14ac:dyDescent="0.25">
      <c r="A27" s="112" t="s">
        <v>31</v>
      </c>
      <c r="B27" s="136" t="s">
        <v>37</v>
      </c>
      <c r="C27" s="112" t="s">
        <v>248</v>
      </c>
      <c r="D27" s="48" t="s">
        <v>24</v>
      </c>
      <c r="E27" s="112" t="s">
        <v>12</v>
      </c>
      <c r="F27" s="115" t="s">
        <v>11</v>
      </c>
      <c r="G27" s="112" t="s">
        <v>152</v>
      </c>
      <c r="H27" s="119">
        <f>I27+K27+L27+M27</f>
        <v>204510.04</v>
      </c>
      <c r="I27" s="114">
        <v>16786.189999999999</v>
      </c>
      <c r="J27" s="34" t="s">
        <v>7</v>
      </c>
      <c r="K27" s="37">
        <f>K28+K29</f>
        <v>10806.41</v>
      </c>
      <c r="L27" s="37">
        <f>L28+L29</f>
        <v>68946.78</v>
      </c>
      <c r="M27" s="37">
        <f>M28+M29</f>
        <v>107970.66</v>
      </c>
    </row>
    <row r="28" spans="1:26" s="1" customFormat="1" ht="15.75" customHeight="1" x14ac:dyDescent="0.25">
      <c r="A28" s="112"/>
      <c r="B28" s="136"/>
      <c r="C28" s="112"/>
      <c r="D28" s="112" t="s">
        <v>50</v>
      </c>
      <c r="E28" s="112"/>
      <c r="F28" s="115"/>
      <c r="G28" s="112"/>
      <c r="H28" s="119"/>
      <c r="I28" s="114"/>
      <c r="J28" s="38" t="s">
        <v>8</v>
      </c>
      <c r="K28" s="37">
        <v>0</v>
      </c>
      <c r="L28" s="37">
        <v>0</v>
      </c>
      <c r="M28" s="37">
        <v>0</v>
      </c>
    </row>
    <row r="29" spans="1:26" s="1" customFormat="1" ht="31.5" customHeight="1" x14ac:dyDescent="0.25">
      <c r="A29" s="112"/>
      <c r="B29" s="136"/>
      <c r="C29" s="112"/>
      <c r="D29" s="112"/>
      <c r="E29" s="112"/>
      <c r="F29" s="115"/>
      <c r="G29" s="112"/>
      <c r="H29" s="119"/>
      <c r="I29" s="114"/>
      <c r="J29" s="38" t="s">
        <v>9</v>
      </c>
      <c r="K29" s="37">
        <v>10806.41</v>
      </c>
      <c r="L29" s="37">
        <v>68946.78</v>
      </c>
      <c r="M29" s="37">
        <v>107970.66</v>
      </c>
    </row>
    <row r="30" spans="1:26" s="10" customFormat="1" ht="15.75" customHeight="1" x14ac:dyDescent="0.25">
      <c r="A30" s="115" t="s">
        <v>32</v>
      </c>
      <c r="B30" s="123" t="s">
        <v>62</v>
      </c>
      <c r="C30" s="115" t="s">
        <v>249</v>
      </c>
      <c r="D30" s="115" t="s">
        <v>24</v>
      </c>
      <c r="E30" s="115" t="s">
        <v>12</v>
      </c>
      <c r="F30" s="115" t="s">
        <v>101</v>
      </c>
      <c r="G30" s="106" t="s">
        <v>215</v>
      </c>
      <c r="H30" s="114">
        <f>I30+K30+L30+M30</f>
        <v>23593.759999999998</v>
      </c>
      <c r="I30" s="114">
        <v>0</v>
      </c>
      <c r="J30" s="31" t="s">
        <v>7</v>
      </c>
      <c r="K30" s="36">
        <f>K31</f>
        <v>0</v>
      </c>
      <c r="L30" s="36">
        <f t="shared" ref="L30:M30" si="4">L31</f>
        <v>0</v>
      </c>
      <c r="M30" s="36">
        <f t="shared" si="4"/>
        <v>23593.759999999998</v>
      </c>
    </row>
    <row r="31" spans="1:26" s="10" customFormat="1" ht="35.25" customHeight="1" x14ac:dyDescent="0.25">
      <c r="A31" s="115"/>
      <c r="B31" s="123"/>
      <c r="C31" s="115"/>
      <c r="D31" s="115"/>
      <c r="E31" s="115"/>
      <c r="F31" s="115"/>
      <c r="G31" s="107"/>
      <c r="H31" s="115"/>
      <c r="I31" s="114"/>
      <c r="J31" s="39" t="s">
        <v>9</v>
      </c>
      <c r="K31" s="36">
        <v>0</v>
      </c>
      <c r="L31" s="36">
        <v>0</v>
      </c>
      <c r="M31" s="36">
        <v>23593.759999999998</v>
      </c>
    </row>
    <row r="32" spans="1:26" s="10" customFormat="1" ht="15.75" customHeight="1" x14ac:dyDescent="0.25">
      <c r="A32" s="115"/>
      <c r="B32" s="123"/>
      <c r="C32" s="115"/>
      <c r="D32" s="115" t="s">
        <v>50</v>
      </c>
      <c r="E32" s="115"/>
      <c r="F32" s="115" t="s">
        <v>11</v>
      </c>
      <c r="G32" s="107"/>
      <c r="H32" s="114">
        <f>I32+K32+L32+M32</f>
        <v>74653.56</v>
      </c>
      <c r="I32" s="114">
        <v>0</v>
      </c>
      <c r="J32" s="39" t="s">
        <v>7</v>
      </c>
      <c r="K32" s="36">
        <f>K33+K34</f>
        <v>0</v>
      </c>
      <c r="L32" s="36">
        <f t="shared" ref="L32:M32" si="5">L33+L34</f>
        <v>0</v>
      </c>
      <c r="M32" s="36">
        <f t="shared" si="5"/>
        <v>74653.56</v>
      </c>
    </row>
    <row r="33" spans="1:13" s="10" customFormat="1" ht="15.75" x14ac:dyDescent="0.25">
      <c r="A33" s="115"/>
      <c r="B33" s="123"/>
      <c r="C33" s="115"/>
      <c r="D33" s="115"/>
      <c r="E33" s="115"/>
      <c r="F33" s="115"/>
      <c r="G33" s="107"/>
      <c r="H33" s="115"/>
      <c r="I33" s="114"/>
      <c r="J33" s="39" t="s">
        <v>8</v>
      </c>
      <c r="K33" s="36">
        <v>0</v>
      </c>
      <c r="L33" s="36">
        <v>0</v>
      </c>
      <c r="M33" s="36">
        <v>0</v>
      </c>
    </row>
    <row r="34" spans="1:13" s="10" customFormat="1" ht="15.75" x14ac:dyDescent="0.25">
      <c r="A34" s="115"/>
      <c r="B34" s="123"/>
      <c r="C34" s="115"/>
      <c r="D34" s="115"/>
      <c r="E34" s="115"/>
      <c r="F34" s="115"/>
      <c r="G34" s="108"/>
      <c r="H34" s="115"/>
      <c r="I34" s="114"/>
      <c r="J34" s="39" t="s">
        <v>9</v>
      </c>
      <c r="K34" s="36">
        <v>0</v>
      </c>
      <c r="L34" s="36">
        <v>0</v>
      </c>
      <c r="M34" s="36">
        <f>25103.74+49549.82</f>
        <v>74653.56</v>
      </c>
    </row>
    <row r="35" spans="1:13" s="10" customFormat="1" ht="15.75" customHeight="1" x14ac:dyDescent="0.25">
      <c r="A35" s="115" t="s">
        <v>125</v>
      </c>
      <c r="B35" s="123" t="s">
        <v>210</v>
      </c>
      <c r="C35" s="115" t="s">
        <v>250</v>
      </c>
      <c r="D35" s="115" t="s">
        <v>24</v>
      </c>
      <c r="E35" s="115" t="s">
        <v>12</v>
      </c>
      <c r="F35" s="115" t="s">
        <v>46</v>
      </c>
      <c r="G35" s="106" t="s">
        <v>87</v>
      </c>
      <c r="H35" s="114">
        <f>I35+K35+L35+M35</f>
        <v>4950.9799999999996</v>
      </c>
      <c r="I35" s="114">
        <v>0</v>
      </c>
      <c r="J35" s="84" t="s">
        <v>7</v>
      </c>
      <c r="K35" s="85">
        <f>K36</f>
        <v>4950.9799999999996</v>
      </c>
      <c r="L35" s="85">
        <f t="shared" ref="L35:M35" si="6">L36</f>
        <v>0</v>
      </c>
      <c r="M35" s="85">
        <f t="shared" si="6"/>
        <v>0</v>
      </c>
    </row>
    <row r="36" spans="1:13" s="10" customFormat="1" ht="46.5" customHeight="1" x14ac:dyDescent="0.25">
      <c r="A36" s="115"/>
      <c r="B36" s="123"/>
      <c r="C36" s="115"/>
      <c r="D36" s="115"/>
      <c r="E36" s="115"/>
      <c r="F36" s="115"/>
      <c r="G36" s="107"/>
      <c r="H36" s="115"/>
      <c r="I36" s="114"/>
      <c r="J36" s="86" t="s">
        <v>9</v>
      </c>
      <c r="K36" s="85">
        <v>4950.9799999999996</v>
      </c>
      <c r="L36" s="85">
        <v>0</v>
      </c>
      <c r="M36" s="85">
        <v>0</v>
      </c>
    </row>
    <row r="37" spans="1:13" s="10" customFormat="1" ht="15.75" customHeight="1" x14ac:dyDescent="0.25">
      <c r="A37" s="115"/>
      <c r="B37" s="123"/>
      <c r="C37" s="115"/>
      <c r="D37" s="115" t="s">
        <v>50</v>
      </c>
      <c r="E37" s="115"/>
      <c r="F37" s="115" t="s">
        <v>11</v>
      </c>
      <c r="G37" s="107"/>
      <c r="H37" s="114">
        <f>I37+K37+L37+M37</f>
        <v>17967.89</v>
      </c>
      <c r="I37" s="114">
        <v>0</v>
      </c>
      <c r="J37" s="86" t="s">
        <v>7</v>
      </c>
      <c r="K37" s="85">
        <f>K38</f>
        <v>5797.96</v>
      </c>
      <c r="L37" s="103">
        <f t="shared" ref="L37:M37" si="7">L38</f>
        <v>12169.93</v>
      </c>
      <c r="M37" s="103">
        <f t="shared" si="7"/>
        <v>0</v>
      </c>
    </row>
    <row r="38" spans="1:13" s="10" customFormat="1" ht="15.75" x14ac:dyDescent="0.25">
      <c r="A38" s="115"/>
      <c r="B38" s="123"/>
      <c r="C38" s="115"/>
      <c r="D38" s="115"/>
      <c r="E38" s="115"/>
      <c r="F38" s="115"/>
      <c r="G38" s="108"/>
      <c r="H38" s="115"/>
      <c r="I38" s="114"/>
      <c r="J38" s="86" t="s">
        <v>9</v>
      </c>
      <c r="K38" s="85">
        <v>5797.96</v>
      </c>
      <c r="L38" s="85">
        <v>12169.93</v>
      </c>
      <c r="M38" s="85">
        <v>0</v>
      </c>
    </row>
    <row r="39" spans="1:13" s="1" customFormat="1" ht="15.75" customHeight="1" x14ac:dyDescent="0.25">
      <c r="A39" s="112" t="s">
        <v>158</v>
      </c>
      <c r="B39" s="136" t="s">
        <v>155</v>
      </c>
      <c r="C39" s="112" t="s">
        <v>251</v>
      </c>
      <c r="D39" s="89" t="s">
        <v>24</v>
      </c>
      <c r="E39" s="115" t="s">
        <v>12</v>
      </c>
      <c r="F39" s="115" t="s">
        <v>11</v>
      </c>
      <c r="G39" s="112" t="s">
        <v>49</v>
      </c>
      <c r="H39" s="119">
        <f>K39+L39+M39+I39</f>
        <v>2392102.64</v>
      </c>
      <c r="I39" s="114">
        <f>14451.32+240618.54+2117327.2</f>
        <v>2372397.06</v>
      </c>
      <c r="J39" s="38" t="s">
        <v>7</v>
      </c>
      <c r="K39" s="67">
        <f>K41+K40</f>
        <v>19705.579999999998</v>
      </c>
      <c r="L39" s="67">
        <f>L41+L40</f>
        <v>0</v>
      </c>
      <c r="M39" s="67">
        <f>M41+M40</f>
        <v>0</v>
      </c>
    </row>
    <row r="40" spans="1:13" s="1" customFormat="1" ht="15" customHeight="1" x14ac:dyDescent="0.25">
      <c r="A40" s="112"/>
      <c r="B40" s="136"/>
      <c r="C40" s="112"/>
      <c r="D40" s="112" t="s">
        <v>50</v>
      </c>
      <c r="E40" s="115"/>
      <c r="F40" s="115"/>
      <c r="G40" s="112"/>
      <c r="H40" s="119"/>
      <c r="I40" s="114"/>
      <c r="J40" s="38" t="s">
        <v>8</v>
      </c>
      <c r="K40" s="95">
        <v>14889.71</v>
      </c>
      <c r="L40" s="67">
        <v>0</v>
      </c>
      <c r="M40" s="67">
        <v>0</v>
      </c>
    </row>
    <row r="41" spans="1:13" s="1" customFormat="1" ht="15.75" x14ac:dyDescent="0.25">
      <c r="A41" s="112"/>
      <c r="B41" s="136"/>
      <c r="C41" s="112"/>
      <c r="D41" s="112"/>
      <c r="E41" s="115"/>
      <c r="F41" s="115"/>
      <c r="G41" s="112"/>
      <c r="H41" s="119"/>
      <c r="I41" s="114"/>
      <c r="J41" s="38" t="s">
        <v>9</v>
      </c>
      <c r="K41" s="67">
        <v>4815.87</v>
      </c>
      <c r="L41" s="67">
        <v>0</v>
      </c>
      <c r="M41" s="67">
        <v>0</v>
      </c>
    </row>
    <row r="42" spans="1:13" s="1" customFormat="1" ht="32.25" customHeight="1" x14ac:dyDescent="0.25">
      <c r="A42" s="116" t="s">
        <v>159</v>
      </c>
      <c r="B42" s="109" t="s">
        <v>156</v>
      </c>
      <c r="C42" s="116" t="s">
        <v>252</v>
      </c>
      <c r="D42" s="116" t="s">
        <v>24</v>
      </c>
      <c r="E42" s="116" t="s">
        <v>12</v>
      </c>
      <c r="F42" s="106" t="s">
        <v>11</v>
      </c>
      <c r="G42" s="116" t="s">
        <v>335</v>
      </c>
      <c r="H42" s="124">
        <f>I42+K42+L42+M42</f>
        <v>1037999.0399999999</v>
      </c>
      <c r="I42" s="127">
        <f>231.79+9524.45+132825.44+887564.5</f>
        <v>1030146.1799999999</v>
      </c>
      <c r="J42" s="120" t="s">
        <v>7</v>
      </c>
      <c r="K42" s="129">
        <f>K45+K44</f>
        <v>7852.8600000000006</v>
      </c>
      <c r="L42" s="129">
        <f>L45+L44</f>
        <v>0</v>
      </c>
      <c r="M42" s="129">
        <f>M45+M44</f>
        <v>0</v>
      </c>
    </row>
    <row r="43" spans="1:13" s="10" customFormat="1" ht="15.75" customHeight="1" x14ac:dyDescent="0.25">
      <c r="A43" s="117"/>
      <c r="B43" s="110"/>
      <c r="C43" s="117"/>
      <c r="D43" s="118"/>
      <c r="E43" s="117"/>
      <c r="F43" s="107"/>
      <c r="G43" s="117"/>
      <c r="H43" s="125"/>
      <c r="I43" s="128"/>
      <c r="J43" s="122"/>
      <c r="K43" s="130"/>
      <c r="L43" s="130"/>
      <c r="M43" s="130"/>
    </row>
    <row r="44" spans="1:13" s="1" customFormat="1" ht="15.75" customHeight="1" x14ac:dyDescent="0.25">
      <c r="A44" s="117"/>
      <c r="B44" s="110"/>
      <c r="C44" s="117"/>
      <c r="D44" s="112" t="s">
        <v>50</v>
      </c>
      <c r="E44" s="117"/>
      <c r="F44" s="107"/>
      <c r="G44" s="117"/>
      <c r="H44" s="125"/>
      <c r="I44" s="128"/>
      <c r="J44" s="38" t="s">
        <v>8</v>
      </c>
      <c r="K44" s="95">
        <v>7320.55</v>
      </c>
      <c r="L44" s="67">
        <v>0</v>
      </c>
      <c r="M44" s="67">
        <v>0</v>
      </c>
    </row>
    <row r="45" spans="1:13" s="1" customFormat="1" ht="15.75" x14ac:dyDescent="0.25">
      <c r="A45" s="118"/>
      <c r="B45" s="111"/>
      <c r="C45" s="118"/>
      <c r="D45" s="112"/>
      <c r="E45" s="118"/>
      <c r="F45" s="108"/>
      <c r="G45" s="118"/>
      <c r="H45" s="126"/>
      <c r="I45" s="113"/>
      <c r="J45" s="38" t="s">
        <v>9</v>
      </c>
      <c r="K45" s="91">
        <v>532.30999999999995</v>
      </c>
      <c r="L45" s="91">
        <v>0</v>
      </c>
      <c r="M45" s="67">
        <v>0</v>
      </c>
    </row>
    <row r="46" spans="1:13" s="10" customFormat="1" ht="15.75" customHeight="1" x14ac:dyDescent="0.25">
      <c r="A46" s="115" t="s">
        <v>243</v>
      </c>
      <c r="B46" s="123" t="s">
        <v>77</v>
      </c>
      <c r="C46" s="115" t="s">
        <v>253</v>
      </c>
      <c r="D46" s="70" t="s">
        <v>24</v>
      </c>
      <c r="E46" s="115" t="s">
        <v>12</v>
      </c>
      <c r="F46" s="106" t="s">
        <v>11</v>
      </c>
      <c r="G46" s="106" t="s">
        <v>119</v>
      </c>
      <c r="H46" s="127">
        <f>I46+K46+L46+M46</f>
        <v>4041441.9</v>
      </c>
      <c r="I46" s="127">
        <f>11917.54+14896.98</f>
        <v>26814.52</v>
      </c>
      <c r="J46" s="69" t="s">
        <v>7</v>
      </c>
      <c r="K46" s="96">
        <f>K47+K48</f>
        <v>721521.05999999994</v>
      </c>
      <c r="L46" s="96">
        <f>L47+L48</f>
        <v>1725392.2599999998</v>
      </c>
      <c r="M46" s="96">
        <f>M47+M48</f>
        <v>1567714.06</v>
      </c>
    </row>
    <row r="47" spans="1:13" s="10" customFormat="1" ht="15.75" x14ac:dyDescent="0.25">
      <c r="A47" s="115"/>
      <c r="B47" s="123"/>
      <c r="C47" s="115"/>
      <c r="D47" s="115" t="s">
        <v>50</v>
      </c>
      <c r="E47" s="115"/>
      <c r="F47" s="107"/>
      <c r="G47" s="107"/>
      <c r="H47" s="128"/>
      <c r="I47" s="128"/>
      <c r="J47" s="39" t="s">
        <v>8</v>
      </c>
      <c r="K47" s="95">
        <f>454729.1+133395.98</f>
        <v>588125.07999999996</v>
      </c>
      <c r="L47" s="95">
        <f>1088055.9+318668.18</f>
        <v>1406724.0799999998</v>
      </c>
      <c r="M47" s="95">
        <f>989664.8+289024.63</f>
        <v>1278689.4300000002</v>
      </c>
    </row>
    <row r="48" spans="1:13" s="10" customFormat="1" ht="15.75" x14ac:dyDescent="0.25">
      <c r="A48" s="115"/>
      <c r="B48" s="123"/>
      <c r="C48" s="115"/>
      <c r="D48" s="115"/>
      <c r="E48" s="115"/>
      <c r="F48" s="108"/>
      <c r="G48" s="108"/>
      <c r="H48" s="113"/>
      <c r="I48" s="113"/>
      <c r="J48" s="39" t="s">
        <v>9</v>
      </c>
      <c r="K48" s="95">
        <v>133395.98000000001</v>
      </c>
      <c r="L48" s="95">
        <v>318668.18</v>
      </c>
      <c r="M48" s="95">
        <v>289024.63</v>
      </c>
    </row>
    <row r="49" spans="1:13" s="1" customFormat="1" ht="22.5" customHeight="1" x14ac:dyDescent="0.25">
      <c r="A49" s="116" t="s">
        <v>232</v>
      </c>
      <c r="B49" s="109" t="s">
        <v>38</v>
      </c>
      <c r="C49" s="106" t="s">
        <v>254</v>
      </c>
      <c r="D49" s="70" t="s">
        <v>112</v>
      </c>
      <c r="E49" s="116" t="s">
        <v>12</v>
      </c>
      <c r="F49" s="106" t="s">
        <v>11</v>
      </c>
      <c r="G49" s="106" t="s">
        <v>154</v>
      </c>
      <c r="H49" s="124">
        <f>I49+K49+L49+M49</f>
        <v>109348.6</v>
      </c>
      <c r="I49" s="127">
        <f>5289+2751</f>
        <v>8040</v>
      </c>
      <c r="J49" s="120" t="s">
        <v>7</v>
      </c>
      <c r="K49" s="129">
        <f>K52</f>
        <v>0</v>
      </c>
      <c r="L49" s="129">
        <f>L52</f>
        <v>0</v>
      </c>
      <c r="M49" s="129">
        <f>M52</f>
        <v>101308.6</v>
      </c>
    </row>
    <row r="50" spans="1:13" s="1" customFormat="1" ht="15" customHeight="1" x14ac:dyDescent="0.25">
      <c r="A50" s="117"/>
      <c r="B50" s="110"/>
      <c r="C50" s="107"/>
      <c r="D50" s="115" t="s">
        <v>343</v>
      </c>
      <c r="E50" s="117"/>
      <c r="F50" s="107"/>
      <c r="G50" s="107"/>
      <c r="H50" s="125"/>
      <c r="I50" s="128"/>
      <c r="J50" s="122"/>
      <c r="K50" s="130"/>
      <c r="L50" s="130"/>
      <c r="M50" s="130"/>
    </row>
    <row r="51" spans="1:13" s="1" customFormat="1" ht="15.75" x14ac:dyDescent="0.25">
      <c r="A51" s="117"/>
      <c r="B51" s="110"/>
      <c r="C51" s="107"/>
      <c r="D51" s="115"/>
      <c r="E51" s="117"/>
      <c r="F51" s="107"/>
      <c r="G51" s="107"/>
      <c r="H51" s="125"/>
      <c r="I51" s="128"/>
      <c r="J51" s="34" t="s">
        <v>8</v>
      </c>
      <c r="K51" s="91">
        <v>0</v>
      </c>
      <c r="L51" s="91">
        <v>0</v>
      </c>
      <c r="M51" s="91">
        <v>0</v>
      </c>
    </row>
    <row r="52" spans="1:13" s="1" customFormat="1" ht="21.75" customHeight="1" x14ac:dyDescent="0.25">
      <c r="A52" s="118"/>
      <c r="B52" s="111"/>
      <c r="C52" s="108"/>
      <c r="D52" s="115"/>
      <c r="E52" s="118"/>
      <c r="F52" s="108"/>
      <c r="G52" s="108"/>
      <c r="H52" s="126"/>
      <c r="I52" s="113"/>
      <c r="J52" s="38" t="s">
        <v>9</v>
      </c>
      <c r="K52" s="37">
        <v>0</v>
      </c>
      <c r="L52" s="37">
        <v>0</v>
      </c>
      <c r="M52" s="37">
        <v>101308.6</v>
      </c>
    </row>
    <row r="53" spans="1:13" s="29" customFormat="1" ht="15.75" x14ac:dyDescent="0.25">
      <c r="A53" s="141" t="s">
        <v>57</v>
      </c>
      <c r="B53" s="141"/>
      <c r="C53" s="141"/>
      <c r="D53" s="141"/>
      <c r="E53" s="141"/>
      <c r="F53" s="141"/>
      <c r="G53" s="141"/>
      <c r="H53" s="141"/>
      <c r="I53" s="141"/>
      <c r="J53" s="7" t="s">
        <v>7</v>
      </c>
      <c r="K53" s="3">
        <f t="shared" ref="K53:M53" si="8">K54+K55</f>
        <v>3833.66</v>
      </c>
      <c r="L53" s="3">
        <f t="shared" si="8"/>
        <v>319612.57999999996</v>
      </c>
      <c r="M53" s="3">
        <f t="shared" si="8"/>
        <v>383529.11</v>
      </c>
    </row>
    <row r="54" spans="1:13" s="29" customFormat="1" ht="15.75" x14ac:dyDescent="0.25">
      <c r="A54" s="141"/>
      <c r="B54" s="141"/>
      <c r="C54" s="141"/>
      <c r="D54" s="141"/>
      <c r="E54" s="141"/>
      <c r="F54" s="141"/>
      <c r="G54" s="141"/>
      <c r="H54" s="141"/>
      <c r="I54" s="141"/>
      <c r="J54" s="7" t="s">
        <v>8</v>
      </c>
      <c r="K54" s="3">
        <f>K57+K60</f>
        <v>0</v>
      </c>
      <c r="L54" s="3">
        <f t="shared" ref="L54:M54" si="9">L57+L60</f>
        <v>168362.75</v>
      </c>
      <c r="M54" s="3">
        <f t="shared" si="9"/>
        <v>208978.36</v>
      </c>
    </row>
    <row r="55" spans="1:13" s="29" customFormat="1" ht="15.75" x14ac:dyDescent="0.25">
      <c r="A55" s="141"/>
      <c r="B55" s="141"/>
      <c r="C55" s="141"/>
      <c r="D55" s="141"/>
      <c r="E55" s="141"/>
      <c r="F55" s="141"/>
      <c r="G55" s="141"/>
      <c r="H55" s="141"/>
      <c r="I55" s="141"/>
      <c r="J55" s="7" t="s">
        <v>9</v>
      </c>
      <c r="K55" s="3">
        <f>K58+K61+K63+K65+K67+K70</f>
        <v>3833.66</v>
      </c>
      <c r="L55" s="3">
        <f t="shared" ref="L55:M55" si="10">L58+L61+L63+L65+L67+L70</f>
        <v>151249.82999999999</v>
      </c>
      <c r="M55" s="3">
        <f t="shared" si="10"/>
        <v>174550.75</v>
      </c>
    </row>
    <row r="56" spans="1:13" s="1" customFormat="1" ht="15.75" customHeight="1" x14ac:dyDescent="0.25">
      <c r="A56" s="112" t="s">
        <v>233</v>
      </c>
      <c r="B56" s="120" t="s">
        <v>39</v>
      </c>
      <c r="C56" s="106" t="s">
        <v>255</v>
      </c>
      <c r="D56" s="42" t="s">
        <v>25</v>
      </c>
      <c r="E56" s="112" t="s">
        <v>12</v>
      </c>
      <c r="F56" s="115" t="s">
        <v>13</v>
      </c>
      <c r="G56" s="112" t="s">
        <v>117</v>
      </c>
      <c r="H56" s="119">
        <f>I56+K56+L56+M56</f>
        <v>205602.93000000002</v>
      </c>
      <c r="I56" s="143">
        <v>0</v>
      </c>
      <c r="J56" s="38" t="s">
        <v>7</v>
      </c>
      <c r="K56" s="37">
        <f>K57+K58</f>
        <v>0</v>
      </c>
      <c r="L56" s="37">
        <f t="shared" ref="L56:M56" si="11">L57+L58</f>
        <v>92521.32</v>
      </c>
      <c r="M56" s="37">
        <f t="shared" si="11"/>
        <v>113081.61000000002</v>
      </c>
    </row>
    <row r="57" spans="1:13" s="1" customFormat="1" ht="15.75" x14ac:dyDescent="0.25">
      <c r="A57" s="112"/>
      <c r="B57" s="121"/>
      <c r="C57" s="107"/>
      <c r="D57" s="116" t="s">
        <v>58</v>
      </c>
      <c r="E57" s="112"/>
      <c r="F57" s="115"/>
      <c r="G57" s="112"/>
      <c r="H57" s="119"/>
      <c r="I57" s="143"/>
      <c r="J57" s="38" t="s">
        <v>8</v>
      </c>
      <c r="K57" s="91">
        <v>0</v>
      </c>
      <c r="L57" s="95">
        <v>55512.79</v>
      </c>
      <c r="M57" s="95">
        <v>67848.960000000006</v>
      </c>
    </row>
    <row r="58" spans="1:13" s="1" customFormat="1" ht="30.75" customHeight="1" x14ac:dyDescent="0.25">
      <c r="A58" s="112"/>
      <c r="B58" s="122"/>
      <c r="C58" s="108"/>
      <c r="D58" s="118"/>
      <c r="E58" s="112"/>
      <c r="F58" s="115"/>
      <c r="G58" s="112"/>
      <c r="H58" s="119"/>
      <c r="I58" s="143"/>
      <c r="J58" s="38" t="s">
        <v>9</v>
      </c>
      <c r="K58" s="91">
        <v>0</v>
      </c>
      <c r="L58" s="91">
        <v>37008.53</v>
      </c>
      <c r="M58" s="91">
        <v>45232.65</v>
      </c>
    </row>
    <row r="59" spans="1:13" s="1" customFormat="1" ht="15.75" x14ac:dyDescent="0.25">
      <c r="A59" s="112" t="s">
        <v>234</v>
      </c>
      <c r="B59" s="123" t="s">
        <v>59</v>
      </c>
      <c r="C59" s="112" t="s">
        <v>256</v>
      </c>
      <c r="D59" s="35" t="s">
        <v>25</v>
      </c>
      <c r="E59" s="112" t="s">
        <v>12</v>
      </c>
      <c r="F59" s="115" t="s">
        <v>13</v>
      </c>
      <c r="G59" s="112" t="s">
        <v>154</v>
      </c>
      <c r="H59" s="119">
        <f>I59+K59+L59+M59</f>
        <v>427668.31</v>
      </c>
      <c r="I59" s="114">
        <v>4369.3900000000003</v>
      </c>
      <c r="J59" s="38" t="s">
        <v>7</v>
      </c>
      <c r="K59" s="37">
        <f>K60+K61</f>
        <v>0</v>
      </c>
      <c r="L59" s="37">
        <f>L60+L61</f>
        <v>188083.26</v>
      </c>
      <c r="M59" s="37">
        <f>M60+M61</f>
        <v>235215.65999999997</v>
      </c>
    </row>
    <row r="60" spans="1:13" s="1" customFormat="1" ht="15.75" x14ac:dyDescent="0.25">
      <c r="A60" s="112"/>
      <c r="B60" s="123"/>
      <c r="C60" s="112"/>
      <c r="D60" s="116" t="s">
        <v>58</v>
      </c>
      <c r="E60" s="112"/>
      <c r="F60" s="115"/>
      <c r="G60" s="112"/>
      <c r="H60" s="112"/>
      <c r="I60" s="114"/>
      <c r="J60" s="38" t="s">
        <v>8</v>
      </c>
      <c r="K60" s="91">
        <v>0</v>
      </c>
      <c r="L60" s="95">
        <v>112849.96</v>
      </c>
      <c r="M60" s="95">
        <v>141129.4</v>
      </c>
    </row>
    <row r="61" spans="1:13" s="1" customFormat="1" ht="37.5" customHeight="1" x14ac:dyDescent="0.25">
      <c r="A61" s="112"/>
      <c r="B61" s="123"/>
      <c r="C61" s="112"/>
      <c r="D61" s="118"/>
      <c r="E61" s="112"/>
      <c r="F61" s="115"/>
      <c r="G61" s="112"/>
      <c r="H61" s="112"/>
      <c r="I61" s="114"/>
      <c r="J61" s="38" t="s">
        <v>9</v>
      </c>
      <c r="K61" s="91">
        <v>0</v>
      </c>
      <c r="L61" s="91">
        <v>75233.3</v>
      </c>
      <c r="M61" s="36">
        <v>94086.26</v>
      </c>
    </row>
    <row r="62" spans="1:13" s="1" customFormat="1" ht="15.75" x14ac:dyDescent="0.25">
      <c r="A62" s="116" t="s">
        <v>235</v>
      </c>
      <c r="B62" s="109" t="s">
        <v>134</v>
      </c>
      <c r="C62" s="106" t="s">
        <v>257</v>
      </c>
      <c r="D62" s="83" t="s">
        <v>25</v>
      </c>
      <c r="E62" s="116" t="s">
        <v>12</v>
      </c>
      <c r="F62" s="115" t="s">
        <v>135</v>
      </c>
      <c r="G62" s="112">
        <v>2025</v>
      </c>
      <c r="H62" s="119">
        <f>I62+K62+L62+M62</f>
        <v>3833.66</v>
      </c>
      <c r="I62" s="114">
        <v>0</v>
      </c>
      <c r="J62" s="38" t="s">
        <v>7</v>
      </c>
      <c r="K62" s="67">
        <f>K63</f>
        <v>3833.66</v>
      </c>
      <c r="L62" s="67">
        <f t="shared" ref="L62:M62" si="12">L63</f>
        <v>0</v>
      </c>
      <c r="M62" s="67">
        <f t="shared" si="12"/>
        <v>0</v>
      </c>
    </row>
    <row r="63" spans="1:13" s="1" customFormat="1" ht="48.75" customHeight="1" x14ac:dyDescent="0.25">
      <c r="A63" s="117"/>
      <c r="B63" s="110"/>
      <c r="C63" s="107"/>
      <c r="D63" s="116" t="s">
        <v>58</v>
      </c>
      <c r="E63" s="117"/>
      <c r="F63" s="115"/>
      <c r="G63" s="112"/>
      <c r="H63" s="112"/>
      <c r="I63" s="114"/>
      <c r="J63" s="38" t="s">
        <v>9</v>
      </c>
      <c r="K63" s="85">
        <v>3833.66</v>
      </c>
      <c r="L63" s="85">
        <v>0</v>
      </c>
      <c r="M63" s="85">
        <v>0</v>
      </c>
    </row>
    <row r="64" spans="1:13" s="1" customFormat="1" ht="15.75" x14ac:dyDescent="0.25">
      <c r="A64" s="117"/>
      <c r="B64" s="110"/>
      <c r="C64" s="107"/>
      <c r="D64" s="117"/>
      <c r="E64" s="117"/>
      <c r="F64" s="115" t="s">
        <v>13</v>
      </c>
      <c r="G64" s="112">
        <v>2027</v>
      </c>
      <c r="H64" s="119">
        <f>I64+K64+L64+M64</f>
        <v>26050.94</v>
      </c>
      <c r="I64" s="114">
        <v>0</v>
      </c>
      <c r="J64" s="38" t="s">
        <v>7</v>
      </c>
      <c r="K64" s="67">
        <f>K65</f>
        <v>0</v>
      </c>
      <c r="L64" s="67">
        <f t="shared" ref="L64:M64" si="13">L65</f>
        <v>0</v>
      </c>
      <c r="M64" s="67">
        <f t="shared" si="13"/>
        <v>26050.94</v>
      </c>
    </row>
    <row r="65" spans="1:14" s="1" customFormat="1" ht="20.25" customHeight="1" x14ac:dyDescent="0.25">
      <c r="A65" s="118"/>
      <c r="B65" s="111"/>
      <c r="C65" s="108"/>
      <c r="D65" s="118"/>
      <c r="E65" s="118"/>
      <c r="F65" s="115"/>
      <c r="G65" s="112"/>
      <c r="H65" s="112"/>
      <c r="I65" s="114"/>
      <c r="J65" s="38" t="s">
        <v>9</v>
      </c>
      <c r="K65" s="85">
        <v>0</v>
      </c>
      <c r="L65" s="85">
        <v>0</v>
      </c>
      <c r="M65" s="85">
        <v>26050.94</v>
      </c>
    </row>
    <row r="66" spans="1:14" s="1" customFormat="1" ht="15.75" customHeight="1" x14ac:dyDescent="0.25">
      <c r="A66" s="106" t="s">
        <v>216</v>
      </c>
      <c r="B66" s="109" t="s">
        <v>94</v>
      </c>
      <c r="C66" s="106" t="s">
        <v>258</v>
      </c>
      <c r="D66" s="116" t="s">
        <v>24</v>
      </c>
      <c r="E66" s="116" t="s">
        <v>12</v>
      </c>
      <c r="F66" s="115" t="s">
        <v>101</v>
      </c>
      <c r="G66" s="116" t="s">
        <v>336</v>
      </c>
      <c r="H66" s="119">
        <f>I66+K66+L66+M66</f>
        <v>13155.82</v>
      </c>
      <c r="I66" s="143">
        <v>0</v>
      </c>
      <c r="J66" s="75" t="s">
        <v>7</v>
      </c>
      <c r="K66" s="67">
        <f>K67</f>
        <v>0</v>
      </c>
      <c r="L66" s="67">
        <f>L67</f>
        <v>13155.82</v>
      </c>
      <c r="M66" s="67">
        <f>M67</f>
        <v>0</v>
      </c>
      <c r="N66" s="6"/>
    </row>
    <row r="67" spans="1:14" s="1" customFormat="1" ht="32.25" customHeight="1" x14ac:dyDescent="0.25">
      <c r="A67" s="107"/>
      <c r="B67" s="110"/>
      <c r="C67" s="107"/>
      <c r="D67" s="118"/>
      <c r="E67" s="117"/>
      <c r="F67" s="115"/>
      <c r="G67" s="117"/>
      <c r="H67" s="119"/>
      <c r="I67" s="143"/>
      <c r="J67" s="38" t="s">
        <v>9</v>
      </c>
      <c r="K67" s="67">
        <v>0</v>
      </c>
      <c r="L67" s="67">
        <v>13155.82</v>
      </c>
      <c r="M67" s="67">
        <v>0</v>
      </c>
      <c r="N67" s="6"/>
    </row>
    <row r="68" spans="1:14" s="1" customFormat="1" ht="15.75" customHeight="1" x14ac:dyDescent="0.25">
      <c r="A68" s="107"/>
      <c r="B68" s="110"/>
      <c r="C68" s="107"/>
      <c r="D68" s="116" t="s">
        <v>50</v>
      </c>
      <c r="E68" s="117"/>
      <c r="F68" s="115" t="s">
        <v>11</v>
      </c>
      <c r="G68" s="117"/>
      <c r="H68" s="119">
        <f>I68+K68+L68+M68</f>
        <v>35033.08</v>
      </c>
      <c r="I68" s="143">
        <v>0</v>
      </c>
      <c r="J68" s="75" t="s">
        <v>7</v>
      </c>
      <c r="K68" s="67">
        <f>K70</f>
        <v>0</v>
      </c>
      <c r="L68" s="67">
        <f>L70</f>
        <v>25852.18</v>
      </c>
      <c r="M68" s="67">
        <f>M70</f>
        <v>9180.9</v>
      </c>
      <c r="N68" s="6"/>
    </row>
    <row r="69" spans="1:14" s="1" customFormat="1" ht="15.75" customHeight="1" x14ac:dyDescent="0.25">
      <c r="A69" s="107"/>
      <c r="B69" s="110"/>
      <c r="C69" s="107"/>
      <c r="D69" s="117"/>
      <c r="E69" s="117"/>
      <c r="F69" s="115"/>
      <c r="G69" s="117"/>
      <c r="H69" s="119"/>
      <c r="I69" s="143"/>
      <c r="J69" s="100" t="s">
        <v>8</v>
      </c>
      <c r="K69" s="67">
        <v>0</v>
      </c>
      <c r="L69" s="67">
        <v>0</v>
      </c>
      <c r="M69" s="67">
        <v>0</v>
      </c>
      <c r="N69" s="6"/>
    </row>
    <row r="70" spans="1:14" s="1" customFormat="1" ht="15.75" x14ac:dyDescent="0.25">
      <c r="A70" s="108"/>
      <c r="B70" s="111"/>
      <c r="C70" s="108"/>
      <c r="D70" s="118"/>
      <c r="E70" s="118"/>
      <c r="F70" s="115"/>
      <c r="G70" s="118"/>
      <c r="H70" s="119"/>
      <c r="I70" s="143"/>
      <c r="J70" s="38" t="s">
        <v>9</v>
      </c>
      <c r="K70" s="67">
        <v>0</v>
      </c>
      <c r="L70" s="67">
        <v>25852.18</v>
      </c>
      <c r="M70" s="67">
        <v>9180.9</v>
      </c>
      <c r="N70" s="6"/>
    </row>
    <row r="71" spans="1:14" s="29" customFormat="1" ht="13.5" customHeight="1" x14ac:dyDescent="0.25">
      <c r="A71" s="141" t="s">
        <v>236</v>
      </c>
      <c r="B71" s="141"/>
      <c r="C71" s="141"/>
      <c r="D71" s="141"/>
      <c r="E71" s="141"/>
      <c r="F71" s="141"/>
      <c r="G71" s="141"/>
      <c r="H71" s="141"/>
      <c r="I71" s="141"/>
      <c r="J71" s="7" t="s">
        <v>7</v>
      </c>
      <c r="K71" s="3">
        <f t="shared" ref="K71:L71" si="14">K72+K73</f>
        <v>23965.26</v>
      </c>
      <c r="L71" s="3">
        <f t="shared" si="14"/>
        <v>56718.719999999994</v>
      </c>
      <c r="M71" s="3">
        <f t="shared" ref="M71" si="15">M72+M73</f>
        <v>98932.87000000001</v>
      </c>
    </row>
    <row r="72" spans="1:14" s="29" customFormat="1" ht="14.25" customHeight="1" x14ac:dyDescent="0.25">
      <c r="A72" s="141"/>
      <c r="B72" s="141"/>
      <c r="C72" s="141"/>
      <c r="D72" s="141"/>
      <c r="E72" s="141"/>
      <c r="F72" s="141"/>
      <c r="G72" s="141"/>
      <c r="H72" s="141"/>
      <c r="I72" s="141"/>
      <c r="J72" s="7" t="s">
        <v>8</v>
      </c>
      <c r="K72" s="3">
        <f>K77+K80+K85</f>
        <v>0</v>
      </c>
      <c r="L72" s="3">
        <f t="shared" ref="L72:M72" si="16">L77+L80+L85</f>
        <v>0</v>
      </c>
      <c r="M72" s="3">
        <f t="shared" si="16"/>
        <v>0</v>
      </c>
    </row>
    <row r="73" spans="1:14" s="29" customFormat="1" ht="15.75" x14ac:dyDescent="0.25">
      <c r="A73" s="141"/>
      <c r="B73" s="141"/>
      <c r="C73" s="141"/>
      <c r="D73" s="141"/>
      <c r="E73" s="141"/>
      <c r="F73" s="141"/>
      <c r="G73" s="141"/>
      <c r="H73" s="141"/>
      <c r="I73" s="141"/>
      <c r="J73" s="7" t="s">
        <v>9</v>
      </c>
      <c r="K73" s="3">
        <f>K78+K81+K83+K86+K88+K90</f>
        <v>23965.26</v>
      </c>
      <c r="L73" s="3">
        <f>L78+L81+L83+L86+L88+L90</f>
        <v>56718.719999999994</v>
      </c>
      <c r="M73" s="3">
        <f>M78+M81+M83+M86+M88+M90</f>
        <v>98932.87000000001</v>
      </c>
    </row>
    <row r="74" spans="1:14" s="20" customFormat="1" ht="31.5" hidden="1" customHeight="1" outlineLevel="1" x14ac:dyDescent="0.25">
      <c r="A74" s="116" t="s">
        <v>237</v>
      </c>
      <c r="B74" s="120" t="s">
        <v>45</v>
      </c>
      <c r="C74" s="116" t="s">
        <v>259</v>
      </c>
      <c r="D74" s="116" t="s">
        <v>25</v>
      </c>
      <c r="E74" s="116" t="s">
        <v>12</v>
      </c>
      <c r="F74" s="115" t="s">
        <v>101</v>
      </c>
      <c r="G74" s="106" t="s">
        <v>17</v>
      </c>
      <c r="H74" s="127">
        <f>I74+K74+L74+M74</f>
        <v>10016.57</v>
      </c>
      <c r="I74" s="127">
        <v>10016.57</v>
      </c>
      <c r="J74" s="55" t="s">
        <v>7</v>
      </c>
      <c r="K74" s="41">
        <f>K75</f>
        <v>0</v>
      </c>
      <c r="L74" s="41">
        <f t="shared" ref="L74:M74" si="17">L75</f>
        <v>0</v>
      </c>
      <c r="M74" s="41">
        <f t="shared" si="17"/>
        <v>0</v>
      </c>
    </row>
    <row r="75" spans="1:14" s="20" customFormat="1" ht="15.75" hidden="1" outlineLevel="1" x14ac:dyDescent="0.25">
      <c r="A75" s="117"/>
      <c r="B75" s="121"/>
      <c r="C75" s="117"/>
      <c r="D75" s="117"/>
      <c r="E75" s="117"/>
      <c r="F75" s="115"/>
      <c r="G75" s="108"/>
      <c r="H75" s="108"/>
      <c r="I75" s="113"/>
      <c r="J75" s="55" t="s">
        <v>9</v>
      </c>
      <c r="K75" s="41">
        <v>0</v>
      </c>
      <c r="L75" s="41">
        <v>0</v>
      </c>
      <c r="M75" s="41">
        <v>0</v>
      </c>
    </row>
    <row r="76" spans="1:14" s="1" customFormat="1" ht="18.75" customHeight="1" collapsed="1" x14ac:dyDescent="0.25">
      <c r="A76" s="117"/>
      <c r="B76" s="121"/>
      <c r="C76" s="117"/>
      <c r="D76" s="118"/>
      <c r="E76" s="117"/>
      <c r="F76" s="106" t="s">
        <v>11</v>
      </c>
      <c r="G76" s="116" t="s">
        <v>84</v>
      </c>
      <c r="H76" s="124">
        <f>I76+K76+L76+M76</f>
        <v>29721.95</v>
      </c>
      <c r="I76" s="127">
        <f>4595.81+16929.91</f>
        <v>21525.72</v>
      </c>
      <c r="J76" s="40" t="s">
        <v>7</v>
      </c>
      <c r="K76" s="43">
        <f>K78</f>
        <v>2727.21</v>
      </c>
      <c r="L76" s="43">
        <f>L78</f>
        <v>5469.02</v>
      </c>
      <c r="M76" s="43">
        <f>M78</f>
        <v>0</v>
      </c>
    </row>
    <row r="77" spans="1:14" s="1" customFormat="1" ht="15" customHeight="1" x14ac:dyDescent="0.25">
      <c r="A77" s="117"/>
      <c r="B77" s="121"/>
      <c r="C77" s="117"/>
      <c r="D77" s="116" t="s">
        <v>153</v>
      </c>
      <c r="E77" s="117"/>
      <c r="F77" s="107"/>
      <c r="G77" s="117"/>
      <c r="H77" s="125"/>
      <c r="I77" s="128"/>
      <c r="J77" s="38" t="s">
        <v>8</v>
      </c>
      <c r="K77" s="9">
        <v>0</v>
      </c>
      <c r="L77" s="9">
        <v>0</v>
      </c>
      <c r="M77" s="9">
        <v>0</v>
      </c>
      <c r="N77" s="19"/>
    </row>
    <row r="78" spans="1:14" s="1" customFormat="1" ht="34.5" customHeight="1" x14ac:dyDescent="0.25">
      <c r="A78" s="118"/>
      <c r="B78" s="122"/>
      <c r="C78" s="118"/>
      <c r="D78" s="118"/>
      <c r="E78" s="118"/>
      <c r="F78" s="108"/>
      <c r="G78" s="118"/>
      <c r="H78" s="126"/>
      <c r="I78" s="113"/>
      <c r="J78" s="38" t="s">
        <v>9</v>
      </c>
      <c r="K78" s="37">
        <v>2727.21</v>
      </c>
      <c r="L78" s="37">
        <v>5469.02</v>
      </c>
      <c r="M78" s="37">
        <v>0</v>
      </c>
      <c r="N78" s="19"/>
    </row>
    <row r="79" spans="1:14" s="10" customFormat="1" ht="15.75" customHeight="1" x14ac:dyDescent="0.25">
      <c r="A79" s="112" t="s">
        <v>238</v>
      </c>
      <c r="B79" s="136" t="s">
        <v>105</v>
      </c>
      <c r="C79" s="115" t="s">
        <v>260</v>
      </c>
      <c r="D79" s="72" t="s">
        <v>24</v>
      </c>
      <c r="E79" s="112" t="s">
        <v>12</v>
      </c>
      <c r="F79" s="106" t="s">
        <v>11</v>
      </c>
      <c r="G79" s="116" t="s">
        <v>84</v>
      </c>
      <c r="H79" s="124">
        <f>I79+K79+L79+M79</f>
        <v>50280.090000000004</v>
      </c>
      <c r="I79" s="127">
        <f>9069.24+10457.7</f>
        <v>19526.940000000002</v>
      </c>
      <c r="J79" s="73" t="s">
        <v>7</v>
      </c>
      <c r="K79" s="76">
        <f>K81</f>
        <v>21238.05</v>
      </c>
      <c r="L79" s="76">
        <f>L81</f>
        <v>9515.1</v>
      </c>
      <c r="M79" s="76">
        <f>M81</f>
        <v>0</v>
      </c>
    </row>
    <row r="80" spans="1:14" s="1" customFormat="1" ht="15.75" x14ac:dyDescent="0.25">
      <c r="A80" s="112"/>
      <c r="B80" s="136"/>
      <c r="C80" s="115"/>
      <c r="D80" s="112" t="s">
        <v>50</v>
      </c>
      <c r="E80" s="112"/>
      <c r="F80" s="107"/>
      <c r="G80" s="117"/>
      <c r="H80" s="125"/>
      <c r="I80" s="128"/>
      <c r="J80" s="60" t="s">
        <v>8</v>
      </c>
      <c r="K80" s="62">
        <v>0</v>
      </c>
      <c r="L80" s="62">
        <v>0</v>
      </c>
      <c r="M80" s="62">
        <v>0</v>
      </c>
    </row>
    <row r="81" spans="1:16" s="1" customFormat="1" ht="15.75" x14ac:dyDescent="0.25">
      <c r="A81" s="112"/>
      <c r="B81" s="136"/>
      <c r="C81" s="115"/>
      <c r="D81" s="112"/>
      <c r="E81" s="112"/>
      <c r="F81" s="108"/>
      <c r="G81" s="118"/>
      <c r="H81" s="126"/>
      <c r="I81" s="113"/>
      <c r="J81" s="38" t="s">
        <v>9</v>
      </c>
      <c r="K81" s="62">
        <v>21238.05</v>
      </c>
      <c r="L81" s="62">
        <v>9515.1</v>
      </c>
      <c r="M81" s="62">
        <v>0</v>
      </c>
    </row>
    <row r="82" spans="1:16" s="20" customFormat="1" ht="15.75" customHeight="1" x14ac:dyDescent="0.25">
      <c r="A82" s="112" t="s">
        <v>239</v>
      </c>
      <c r="B82" s="136" t="s">
        <v>86</v>
      </c>
      <c r="C82" s="115" t="s">
        <v>261</v>
      </c>
      <c r="D82" s="115" t="s">
        <v>24</v>
      </c>
      <c r="E82" s="112" t="s">
        <v>12</v>
      </c>
      <c r="F82" s="115" t="s">
        <v>101</v>
      </c>
      <c r="G82" s="106" t="s">
        <v>336</v>
      </c>
      <c r="H82" s="114">
        <f>I82+K82+L82+M82</f>
        <v>18077.759999999998</v>
      </c>
      <c r="I82" s="114">
        <v>0</v>
      </c>
      <c r="J82" s="31" t="s">
        <v>7</v>
      </c>
      <c r="K82" s="36">
        <f>K83</f>
        <v>0</v>
      </c>
      <c r="L82" s="36">
        <f t="shared" ref="L82" si="18">L83</f>
        <v>18077.759999999998</v>
      </c>
      <c r="M82" s="36">
        <f t="shared" ref="M82" si="19">M83</f>
        <v>0</v>
      </c>
    </row>
    <row r="83" spans="1:16" s="20" customFormat="1" ht="37.5" customHeight="1" x14ac:dyDescent="0.25">
      <c r="A83" s="112"/>
      <c r="B83" s="136"/>
      <c r="C83" s="115"/>
      <c r="D83" s="115"/>
      <c r="E83" s="112"/>
      <c r="F83" s="115"/>
      <c r="G83" s="107"/>
      <c r="H83" s="115"/>
      <c r="I83" s="114"/>
      <c r="J83" s="39" t="s">
        <v>9</v>
      </c>
      <c r="K83" s="36">
        <v>0</v>
      </c>
      <c r="L83" s="36">
        <v>18077.759999999998</v>
      </c>
      <c r="M83" s="36">
        <v>0</v>
      </c>
    </row>
    <row r="84" spans="1:16" s="22" customFormat="1" ht="15.75" customHeight="1" x14ac:dyDescent="0.25">
      <c r="A84" s="112"/>
      <c r="B84" s="136"/>
      <c r="C84" s="115"/>
      <c r="D84" s="112" t="s">
        <v>50</v>
      </c>
      <c r="E84" s="112"/>
      <c r="F84" s="115" t="s">
        <v>11</v>
      </c>
      <c r="G84" s="107"/>
      <c r="H84" s="119">
        <f>I84+K84+L84+M84</f>
        <v>20978.940000000002</v>
      </c>
      <c r="I84" s="114">
        <v>0</v>
      </c>
      <c r="J84" s="34" t="s">
        <v>7</v>
      </c>
      <c r="K84" s="37">
        <f>K86</f>
        <v>0</v>
      </c>
      <c r="L84" s="37">
        <f>L86</f>
        <v>14817.92</v>
      </c>
      <c r="M84" s="37">
        <f>M86</f>
        <v>6161.02</v>
      </c>
    </row>
    <row r="85" spans="1:16" s="22" customFormat="1" ht="15.75" x14ac:dyDescent="0.25">
      <c r="A85" s="112"/>
      <c r="B85" s="136"/>
      <c r="C85" s="115"/>
      <c r="D85" s="112"/>
      <c r="E85" s="112"/>
      <c r="F85" s="115"/>
      <c r="G85" s="107"/>
      <c r="H85" s="119"/>
      <c r="I85" s="114"/>
      <c r="J85" s="34" t="s">
        <v>8</v>
      </c>
      <c r="K85" s="37">
        <v>0</v>
      </c>
      <c r="L85" s="37">
        <v>0</v>
      </c>
      <c r="M85" s="37">
        <v>0</v>
      </c>
    </row>
    <row r="86" spans="1:16" s="22" customFormat="1" ht="15.75" x14ac:dyDescent="0.25">
      <c r="A86" s="112"/>
      <c r="B86" s="136"/>
      <c r="C86" s="115"/>
      <c r="D86" s="112"/>
      <c r="E86" s="112"/>
      <c r="F86" s="115"/>
      <c r="G86" s="108"/>
      <c r="H86" s="119"/>
      <c r="I86" s="114"/>
      <c r="J86" s="38" t="s">
        <v>9</v>
      </c>
      <c r="K86" s="37">
        <v>0</v>
      </c>
      <c r="L86" s="37">
        <v>14817.92</v>
      </c>
      <c r="M86" s="37">
        <v>6161.02</v>
      </c>
    </row>
    <row r="87" spans="1:16" s="1" customFormat="1" ht="29.25" customHeight="1" x14ac:dyDescent="0.25">
      <c r="A87" s="112" t="s">
        <v>217</v>
      </c>
      <c r="B87" s="136" t="s">
        <v>92</v>
      </c>
      <c r="C87" s="115" t="s">
        <v>262</v>
      </c>
      <c r="D87" s="115" t="s">
        <v>24</v>
      </c>
      <c r="E87" s="112" t="s">
        <v>12</v>
      </c>
      <c r="F87" s="115" t="s">
        <v>101</v>
      </c>
      <c r="G87" s="116" t="s">
        <v>215</v>
      </c>
      <c r="H87" s="114">
        <f>I87+K87+L87+M87</f>
        <v>5803.5</v>
      </c>
      <c r="I87" s="114">
        <v>0</v>
      </c>
      <c r="J87" s="31" t="s">
        <v>7</v>
      </c>
      <c r="K87" s="36">
        <f>K88</f>
        <v>0</v>
      </c>
      <c r="L87" s="36">
        <f t="shared" ref="L87:M87" si="20">L88</f>
        <v>5803.5</v>
      </c>
      <c r="M87" s="36">
        <f t="shared" si="20"/>
        <v>0</v>
      </c>
    </row>
    <row r="88" spans="1:16" s="1" customFormat="1" ht="24" customHeight="1" x14ac:dyDescent="0.25">
      <c r="A88" s="112"/>
      <c r="B88" s="136"/>
      <c r="C88" s="115"/>
      <c r="D88" s="115"/>
      <c r="E88" s="112"/>
      <c r="F88" s="115"/>
      <c r="G88" s="117"/>
      <c r="H88" s="115"/>
      <c r="I88" s="114"/>
      <c r="J88" s="39" t="s">
        <v>9</v>
      </c>
      <c r="K88" s="37">
        <v>0</v>
      </c>
      <c r="L88" s="91">
        <v>5803.5</v>
      </c>
      <c r="M88" s="37">
        <v>0</v>
      </c>
    </row>
    <row r="89" spans="1:16" s="1" customFormat="1" ht="15.75" customHeight="1" x14ac:dyDescent="0.25">
      <c r="A89" s="112"/>
      <c r="B89" s="136"/>
      <c r="C89" s="115"/>
      <c r="D89" s="112" t="s">
        <v>50</v>
      </c>
      <c r="E89" s="112"/>
      <c r="F89" s="115" t="s">
        <v>11</v>
      </c>
      <c r="G89" s="117"/>
      <c r="H89" s="119">
        <f>I89+K89+L89+M89</f>
        <v>95807.27</v>
      </c>
      <c r="I89" s="114">
        <v>0</v>
      </c>
      <c r="J89" s="38" t="s">
        <v>7</v>
      </c>
      <c r="K89" s="9">
        <f>K90</f>
        <v>0</v>
      </c>
      <c r="L89" s="9">
        <f>L90</f>
        <v>3035.42</v>
      </c>
      <c r="M89" s="9">
        <f>M90</f>
        <v>92771.85</v>
      </c>
      <c r="N89" s="102"/>
    </row>
    <row r="90" spans="1:16" s="1" customFormat="1" ht="15.75" x14ac:dyDescent="0.25">
      <c r="A90" s="112"/>
      <c r="B90" s="136"/>
      <c r="C90" s="115"/>
      <c r="D90" s="112"/>
      <c r="E90" s="112"/>
      <c r="F90" s="115"/>
      <c r="G90" s="118"/>
      <c r="H90" s="112"/>
      <c r="I90" s="114"/>
      <c r="J90" s="38" t="s">
        <v>9</v>
      </c>
      <c r="K90" s="37">
        <v>0</v>
      </c>
      <c r="L90" s="9">
        <v>3035.42</v>
      </c>
      <c r="M90" s="9">
        <f>74814.31+17957.54</f>
        <v>92771.85</v>
      </c>
      <c r="N90" s="19"/>
    </row>
    <row r="91" spans="1:16" s="8" customFormat="1" ht="15.75" x14ac:dyDescent="0.25">
      <c r="A91" s="141" t="s">
        <v>240</v>
      </c>
      <c r="B91" s="141"/>
      <c r="C91" s="141"/>
      <c r="D91" s="141"/>
      <c r="E91" s="141"/>
      <c r="F91" s="141"/>
      <c r="G91" s="141"/>
      <c r="H91" s="141"/>
      <c r="I91" s="141"/>
      <c r="J91" s="7" t="s">
        <v>7</v>
      </c>
      <c r="K91" s="3">
        <f>K92+K93</f>
        <v>1689264.6600000001</v>
      </c>
      <c r="L91" s="3">
        <f t="shared" ref="L91" si="21">L92+L93</f>
        <v>1552454.21</v>
      </c>
      <c r="M91" s="3">
        <f t="shared" ref="M91" si="22">M92+M93</f>
        <v>1555288.99</v>
      </c>
    </row>
    <row r="92" spans="1:16" s="8" customFormat="1" ht="15.75" x14ac:dyDescent="0.25">
      <c r="A92" s="141"/>
      <c r="B92" s="141"/>
      <c r="C92" s="141"/>
      <c r="D92" s="141"/>
      <c r="E92" s="141"/>
      <c r="F92" s="141"/>
      <c r="G92" s="141"/>
      <c r="H92" s="141"/>
      <c r="I92" s="141"/>
      <c r="J92" s="7" t="s">
        <v>8</v>
      </c>
      <c r="K92" s="3">
        <f>K95+K98+K101+K111+K114+K117+K120+K126+K129+K132+K140+K143+K157+K160+K163+K166+K169+K174+K179</f>
        <v>1274391.8700000001</v>
      </c>
      <c r="L92" s="3">
        <f t="shared" ref="L92:M92" si="23">L95+L98+L101+L111+L114+L117+L120+L126+L129+L132+L140+L143+L157+L160+L163+L166+L169+L174+L179</f>
        <v>1039313.51</v>
      </c>
      <c r="M92" s="3">
        <f t="shared" si="23"/>
        <v>1477536.77</v>
      </c>
    </row>
    <row r="93" spans="1:16" s="8" customFormat="1" ht="15.75" x14ac:dyDescent="0.25">
      <c r="A93" s="141"/>
      <c r="B93" s="141"/>
      <c r="C93" s="141"/>
      <c r="D93" s="141"/>
      <c r="E93" s="141"/>
      <c r="F93" s="141"/>
      <c r="G93" s="141"/>
      <c r="H93" s="141"/>
      <c r="I93" s="141"/>
      <c r="J93" s="7" t="s">
        <v>9</v>
      </c>
      <c r="K93" s="3">
        <f>K96+K99+K102+K105+K107+K109+K112+K115+K118+K121+K124+K127+K130+K133+K144+K146+K148+K150+K152+K155+K158+K161+K164+K167+K170+K175+K177+K183+K135+K138+K180+K172</f>
        <v>414872.79</v>
      </c>
      <c r="L93" s="3">
        <f>L96+L99+L102+L105+L107+L109+L112+L115+L118+L121+L124+L127+L130+L133+L144+L146+L148+L150+L152+L155+L158+L161+L164+L167+L170+L175+L177+L183+L135+L138+L180+L172+L185</f>
        <v>513140.69999999995</v>
      </c>
      <c r="M93" s="3">
        <f>M96+M99+M102+M105+M107+M109+M112+M115+M118+M121+M124+M127+M130+M133+M144+M146+M148+M150+M152+M155+M158+M161+M164+M167+M170+M175+M177+M183+M135+M138+M180+M172+M185</f>
        <v>77752.22</v>
      </c>
      <c r="N93" s="18"/>
      <c r="O93" s="18"/>
      <c r="P93" s="18"/>
    </row>
    <row r="94" spans="1:16" s="10" customFormat="1" ht="15.75" x14ac:dyDescent="0.25">
      <c r="A94" s="115" t="s">
        <v>228</v>
      </c>
      <c r="B94" s="123" t="s">
        <v>106</v>
      </c>
      <c r="C94" s="115" t="s">
        <v>263</v>
      </c>
      <c r="D94" s="115" t="s">
        <v>26</v>
      </c>
      <c r="E94" s="115" t="s">
        <v>10</v>
      </c>
      <c r="F94" s="115" t="s">
        <v>11</v>
      </c>
      <c r="G94" s="115" t="s">
        <v>54</v>
      </c>
      <c r="H94" s="114">
        <f>I94+K94+L94+M94</f>
        <v>1778.49</v>
      </c>
      <c r="I94" s="114">
        <v>207.81</v>
      </c>
      <c r="J94" s="63" t="s">
        <v>7</v>
      </c>
      <c r="K94" s="61">
        <f>K95+K96</f>
        <v>1570.68</v>
      </c>
      <c r="L94" s="61">
        <f t="shared" ref="L94:M94" si="24">L95+L96</f>
        <v>0</v>
      </c>
      <c r="M94" s="61">
        <f t="shared" si="24"/>
        <v>0</v>
      </c>
    </row>
    <row r="95" spans="1:16" s="10" customFormat="1" ht="15.75" x14ac:dyDescent="0.25">
      <c r="A95" s="115"/>
      <c r="B95" s="123"/>
      <c r="C95" s="115"/>
      <c r="D95" s="115"/>
      <c r="E95" s="115"/>
      <c r="F95" s="115"/>
      <c r="G95" s="115"/>
      <c r="H95" s="115"/>
      <c r="I95" s="114"/>
      <c r="J95" s="63" t="s">
        <v>8</v>
      </c>
      <c r="K95" s="61">
        <v>0</v>
      </c>
      <c r="L95" s="61">
        <v>0</v>
      </c>
      <c r="M95" s="61">
        <v>0</v>
      </c>
    </row>
    <row r="96" spans="1:16" s="10" customFormat="1" ht="45.75" customHeight="1" x14ac:dyDescent="0.25">
      <c r="A96" s="115"/>
      <c r="B96" s="123"/>
      <c r="C96" s="115"/>
      <c r="D96" s="59" t="s">
        <v>14</v>
      </c>
      <c r="E96" s="115"/>
      <c r="F96" s="115"/>
      <c r="G96" s="115"/>
      <c r="H96" s="115"/>
      <c r="I96" s="114"/>
      <c r="J96" s="63" t="s">
        <v>9</v>
      </c>
      <c r="K96" s="74">
        <v>1570.68</v>
      </c>
      <c r="L96" s="61">
        <v>0</v>
      </c>
      <c r="M96" s="61">
        <v>0</v>
      </c>
    </row>
    <row r="97" spans="1:13" s="10" customFormat="1" ht="15.75" x14ac:dyDescent="0.25">
      <c r="A97" s="115" t="s">
        <v>136</v>
      </c>
      <c r="B97" s="123" t="s">
        <v>107</v>
      </c>
      <c r="C97" s="115" t="s">
        <v>264</v>
      </c>
      <c r="D97" s="115" t="s">
        <v>26</v>
      </c>
      <c r="E97" s="115" t="s">
        <v>10</v>
      </c>
      <c r="F97" s="115" t="s">
        <v>13</v>
      </c>
      <c r="G97" s="115" t="s">
        <v>54</v>
      </c>
      <c r="H97" s="114">
        <f>I97+K97+L97+M97</f>
        <v>617.41</v>
      </c>
      <c r="I97" s="114">
        <v>0</v>
      </c>
      <c r="J97" s="63" t="s">
        <v>7</v>
      </c>
      <c r="K97" s="61">
        <f>K98+K99</f>
        <v>617.41</v>
      </c>
      <c r="L97" s="61">
        <f t="shared" ref="L97:M97" si="25">L98+L99</f>
        <v>0</v>
      </c>
      <c r="M97" s="61">
        <f t="shared" si="25"/>
        <v>0</v>
      </c>
    </row>
    <row r="98" spans="1:13" s="10" customFormat="1" ht="15.75" x14ac:dyDescent="0.25">
      <c r="A98" s="115"/>
      <c r="B98" s="123"/>
      <c r="C98" s="115"/>
      <c r="D98" s="115"/>
      <c r="E98" s="115"/>
      <c r="F98" s="115"/>
      <c r="G98" s="115"/>
      <c r="H98" s="115"/>
      <c r="I98" s="114"/>
      <c r="J98" s="63" t="s">
        <v>8</v>
      </c>
      <c r="K98" s="61">
        <v>0</v>
      </c>
      <c r="L98" s="61">
        <v>0</v>
      </c>
      <c r="M98" s="61">
        <v>0</v>
      </c>
    </row>
    <row r="99" spans="1:13" s="10" customFormat="1" ht="27.75" customHeight="1" x14ac:dyDescent="0.25">
      <c r="A99" s="115"/>
      <c r="B99" s="123"/>
      <c r="C99" s="115"/>
      <c r="D99" s="59" t="s">
        <v>14</v>
      </c>
      <c r="E99" s="115"/>
      <c r="F99" s="115"/>
      <c r="G99" s="115"/>
      <c r="H99" s="115"/>
      <c r="I99" s="114"/>
      <c r="J99" s="63" t="s">
        <v>9</v>
      </c>
      <c r="K99" s="61">
        <v>617.41</v>
      </c>
      <c r="L99" s="61">
        <v>0</v>
      </c>
      <c r="M99" s="61">
        <v>0</v>
      </c>
    </row>
    <row r="100" spans="1:13" s="10" customFormat="1" ht="15.75" customHeight="1" x14ac:dyDescent="0.25">
      <c r="A100" s="112" t="s">
        <v>160</v>
      </c>
      <c r="B100" s="109" t="s">
        <v>40</v>
      </c>
      <c r="C100" s="116" t="s">
        <v>265</v>
      </c>
      <c r="D100" s="35" t="s">
        <v>26</v>
      </c>
      <c r="E100" s="116" t="s">
        <v>10</v>
      </c>
      <c r="F100" s="106" t="s">
        <v>13</v>
      </c>
      <c r="G100" s="112" t="s">
        <v>152</v>
      </c>
      <c r="H100" s="119">
        <f>I100+K100+L100+M100</f>
        <v>22670.68</v>
      </c>
      <c r="I100" s="114">
        <f>44.5+653.4</f>
        <v>697.9</v>
      </c>
      <c r="J100" s="34" t="s">
        <v>7</v>
      </c>
      <c r="K100" s="37">
        <f>K101+K102</f>
        <v>5000</v>
      </c>
      <c r="L100" s="37">
        <f>L101+L102</f>
        <v>9000</v>
      </c>
      <c r="M100" s="37">
        <f>M101+M102</f>
        <v>7972.78</v>
      </c>
    </row>
    <row r="101" spans="1:13" s="1" customFormat="1" ht="15.75" x14ac:dyDescent="0.25">
      <c r="A101" s="112"/>
      <c r="B101" s="110"/>
      <c r="C101" s="117"/>
      <c r="D101" s="116" t="s">
        <v>14</v>
      </c>
      <c r="E101" s="117"/>
      <c r="F101" s="107"/>
      <c r="G101" s="112"/>
      <c r="H101" s="119"/>
      <c r="I101" s="114"/>
      <c r="J101" s="34" t="s">
        <v>8</v>
      </c>
      <c r="K101" s="67">
        <v>0</v>
      </c>
      <c r="L101" s="37">
        <v>0</v>
      </c>
      <c r="M101" s="37">
        <v>0</v>
      </c>
    </row>
    <row r="102" spans="1:13" s="1" customFormat="1" ht="24" customHeight="1" x14ac:dyDescent="0.25">
      <c r="A102" s="112"/>
      <c r="B102" s="110"/>
      <c r="C102" s="117"/>
      <c r="D102" s="118"/>
      <c r="E102" s="118"/>
      <c r="F102" s="108"/>
      <c r="G102" s="112"/>
      <c r="H102" s="119"/>
      <c r="I102" s="114"/>
      <c r="J102" s="38" t="s">
        <v>9</v>
      </c>
      <c r="K102" s="74">
        <v>5000</v>
      </c>
      <c r="L102" s="91">
        <v>9000</v>
      </c>
      <c r="M102" s="91">
        <v>7972.78</v>
      </c>
    </row>
    <row r="103" spans="1:13" s="10" customFormat="1" ht="15.75" customHeight="1" x14ac:dyDescent="0.25">
      <c r="A103" s="115" t="s">
        <v>161</v>
      </c>
      <c r="B103" s="109" t="s">
        <v>219</v>
      </c>
      <c r="C103" s="106" t="s">
        <v>266</v>
      </c>
      <c r="D103" s="32" t="s">
        <v>26</v>
      </c>
      <c r="E103" s="106" t="s">
        <v>10</v>
      </c>
      <c r="F103" s="115" t="s">
        <v>11</v>
      </c>
      <c r="G103" s="115" t="s">
        <v>16</v>
      </c>
      <c r="H103" s="114">
        <f>I103+K103+L103+M103</f>
        <v>863.45999999999992</v>
      </c>
      <c r="I103" s="114">
        <v>0.55000000000000004</v>
      </c>
      <c r="J103" s="31" t="s">
        <v>7</v>
      </c>
      <c r="K103" s="36">
        <f>K104+K105</f>
        <v>862.91</v>
      </c>
      <c r="L103" s="36">
        <f>L104+L105</f>
        <v>0</v>
      </c>
      <c r="M103" s="36">
        <f>M104+M105</f>
        <v>0</v>
      </c>
    </row>
    <row r="104" spans="1:13" s="10" customFormat="1" ht="15.75" x14ac:dyDescent="0.25">
      <c r="A104" s="115"/>
      <c r="B104" s="110"/>
      <c r="C104" s="107"/>
      <c r="D104" s="115" t="s">
        <v>14</v>
      </c>
      <c r="E104" s="107"/>
      <c r="F104" s="115"/>
      <c r="G104" s="115"/>
      <c r="H104" s="114"/>
      <c r="I104" s="114"/>
      <c r="J104" s="39" t="s">
        <v>8</v>
      </c>
      <c r="K104" s="91">
        <v>0</v>
      </c>
      <c r="L104" s="36">
        <v>0</v>
      </c>
      <c r="M104" s="36">
        <v>0</v>
      </c>
    </row>
    <row r="105" spans="1:13" s="10" customFormat="1" ht="15.75" x14ac:dyDescent="0.25">
      <c r="A105" s="115"/>
      <c r="B105" s="111"/>
      <c r="C105" s="108"/>
      <c r="D105" s="115"/>
      <c r="E105" s="108"/>
      <c r="F105" s="115"/>
      <c r="G105" s="115"/>
      <c r="H105" s="114"/>
      <c r="I105" s="114"/>
      <c r="J105" s="39" t="s">
        <v>9</v>
      </c>
      <c r="K105" s="36">
        <v>862.91</v>
      </c>
      <c r="L105" s="36">
        <v>0</v>
      </c>
      <c r="M105" s="36">
        <v>0</v>
      </c>
    </row>
    <row r="106" spans="1:13" s="1" customFormat="1" ht="15" customHeight="1" x14ac:dyDescent="0.25">
      <c r="A106" s="116" t="s">
        <v>229</v>
      </c>
      <c r="B106" s="120" t="s">
        <v>88</v>
      </c>
      <c r="C106" s="116" t="s">
        <v>267</v>
      </c>
      <c r="D106" s="116" t="s">
        <v>26</v>
      </c>
      <c r="E106" s="116" t="s">
        <v>10</v>
      </c>
      <c r="F106" s="115" t="s">
        <v>18</v>
      </c>
      <c r="G106" s="116" t="s">
        <v>89</v>
      </c>
      <c r="H106" s="119">
        <f>I106+K106+L106+M106</f>
        <v>7862.44</v>
      </c>
      <c r="I106" s="114">
        <v>0</v>
      </c>
      <c r="J106" s="38" t="s">
        <v>7</v>
      </c>
      <c r="K106" s="37">
        <f t="shared" ref="K106:M106" si="26">K107</f>
        <v>7862.44</v>
      </c>
      <c r="L106" s="37">
        <f t="shared" si="26"/>
        <v>0</v>
      </c>
      <c r="M106" s="37">
        <f t="shared" si="26"/>
        <v>0</v>
      </c>
    </row>
    <row r="107" spans="1:13" s="1" customFormat="1" ht="32.25" customHeight="1" x14ac:dyDescent="0.25">
      <c r="A107" s="117"/>
      <c r="B107" s="121"/>
      <c r="C107" s="117"/>
      <c r="D107" s="118"/>
      <c r="E107" s="117"/>
      <c r="F107" s="115"/>
      <c r="G107" s="117"/>
      <c r="H107" s="112"/>
      <c r="I107" s="114"/>
      <c r="J107" s="38" t="s">
        <v>9</v>
      </c>
      <c r="K107" s="37">
        <v>7862.44</v>
      </c>
      <c r="L107" s="37">
        <v>0</v>
      </c>
      <c r="M107" s="37">
        <v>0</v>
      </c>
    </row>
    <row r="108" spans="1:13" s="1" customFormat="1" ht="15" customHeight="1" x14ac:dyDescent="0.25">
      <c r="A108" s="117"/>
      <c r="B108" s="121"/>
      <c r="C108" s="117"/>
      <c r="D108" s="115" t="s">
        <v>14</v>
      </c>
      <c r="E108" s="117"/>
      <c r="F108" s="115" t="s">
        <v>11</v>
      </c>
      <c r="G108" s="117"/>
      <c r="H108" s="119">
        <f>I108+K108+L108+M108</f>
        <v>28416.55</v>
      </c>
      <c r="I108" s="114">
        <v>0</v>
      </c>
      <c r="J108" s="38" t="s">
        <v>7</v>
      </c>
      <c r="K108" s="67">
        <f t="shared" ref="K108:M108" si="27">K109</f>
        <v>0</v>
      </c>
      <c r="L108" s="67">
        <f t="shared" si="27"/>
        <v>28416.55</v>
      </c>
      <c r="M108" s="67">
        <f t="shared" si="27"/>
        <v>0</v>
      </c>
    </row>
    <row r="109" spans="1:13" s="1" customFormat="1" ht="22.5" customHeight="1" x14ac:dyDescent="0.25">
      <c r="A109" s="118"/>
      <c r="B109" s="122"/>
      <c r="C109" s="118"/>
      <c r="D109" s="115"/>
      <c r="E109" s="118"/>
      <c r="F109" s="115"/>
      <c r="G109" s="118"/>
      <c r="H109" s="112"/>
      <c r="I109" s="114"/>
      <c r="J109" s="38" t="s">
        <v>9</v>
      </c>
      <c r="K109" s="67">
        <v>0</v>
      </c>
      <c r="L109" s="67">
        <v>28416.55</v>
      </c>
      <c r="M109" s="67">
        <v>0</v>
      </c>
    </row>
    <row r="110" spans="1:13" s="1" customFormat="1" ht="15" customHeight="1" x14ac:dyDescent="0.25">
      <c r="A110" s="116" t="s">
        <v>218</v>
      </c>
      <c r="B110" s="120" t="s">
        <v>120</v>
      </c>
      <c r="C110" s="116" t="s">
        <v>268</v>
      </c>
      <c r="D110" s="71" t="s">
        <v>26</v>
      </c>
      <c r="E110" s="116" t="s">
        <v>10</v>
      </c>
      <c r="F110" s="106" t="s">
        <v>11</v>
      </c>
      <c r="G110" s="116" t="s">
        <v>337</v>
      </c>
      <c r="H110" s="124">
        <f>I110+K110+L110+M110</f>
        <v>4884.54</v>
      </c>
      <c r="I110" s="127">
        <f>114.47+25.92</f>
        <v>140.38999999999999</v>
      </c>
      <c r="J110" s="73" t="s">
        <v>7</v>
      </c>
      <c r="K110" s="76">
        <f>K112</f>
        <v>1944.15</v>
      </c>
      <c r="L110" s="76">
        <f>L112</f>
        <v>2800</v>
      </c>
      <c r="M110" s="76">
        <f>M112</f>
        <v>0</v>
      </c>
    </row>
    <row r="111" spans="1:13" s="1" customFormat="1" ht="15" customHeight="1" x14ac:dyDescent="0.25">
      <c r="A111" s="117"/>
      <c r="B111" s="121"/>
      <c r="C111" s="117"/>
      <c r="D111" s="112" t="s">
        <v>14</v>
      </c>
      <c r="E111" s="117"/>
      <c r="F111" s="107"/>
      <c r="G111" s="117"/>
      <c r="H111" s="125"/>
      <c r="I111" s="128"/>
      <c r="J111" s="38" t="s">
        <v>8</v>
      </c>
      <c r="K111" s="91">
        <v>0</v>
      </c>
      <c r="L111" s="53">
        <v>0</v>
      </c>
      <c r="M111" s="53">
        <v>0</v>
      </c>
    </row>
    <row r="112" spans="1:13" s="1" customFormat="1" ht="22.5" customHeight="1" x14ac:dyDescent="0.25">
      <c r="A112" s="118"/>
      <c r="B112" s="122"/>
      <c r="C112" s="118"/>
      <c r="D112" s="112"/>
      <c r="E112" s="118"/>
      <c r="F112" s="108"/>
      <c r="G112" s="118"/>
      <c r="H112" s="126"/>
      <c r="I112" s="113"/>
      <c r="J112" s="38" t="s">
        <v>9</v>
      </c>
      <c r="K112" s="53">
        <v>1944.15</v>
      </c>
      <c r="L112" s="53">
        <v>2800</v>
      </c>
      <c r="M112" s="53">
        <v>0</v>
      </c>
    </row>
    <row r="113" spans="1:13" s="1" customFormat="1" ht="15" customHeight="1" x14ac:dyDescent="0.25">
      <c r="A113" s="112" t="s">
        <v>126</v>
      </c>
      <c r="B113" s="123" t="s">
        <v>221</v>
      </c>
      <c r="C113" s="112" t="s">
        <v>269</v>
      </c>
      <c r="D113" s="35" t="s">
        <v>26</v>
      </c>
      <c r="E113" s="112" t="s">
        <v>10</v>
      </c>
      <c r="F113" s="115" t="s">
        <v>11</v>
      </c>
      <c r="G113" s="112" t="s">
        <v>152</v>
      </c>
      <c r="H113" s="119">
        <f>I113+K113+L113+M113</f>
        <v>241429.75999999998</v>
      </c>
      <c r="I113" s="114">
        <v>1440.38</v>
      </c>
      <c r="J113" s="38" t="s">
        <v>7</v>
      </c>
      <c r="K113" s="67">
        <f>K115+K114</f>
        <v>236247.49</v>
      </c>
      <c r="L113" s="37">
        <f>L115+L114</f>
        <v>3474.61</v>
      </c>
      <c r="M113" s="67">
        <f>M115+M114</f>
        <v>267.27999999999997</v>
      </c>
    </row>
    <row r="114" spans="1:13" s="1" customFormat="1" ht="15" customHeight="1" x14ac:dyDescent="0.25">
      <c r="A114" s="112"/>
      <c r="B114" s="123"/>
      <c r="C114" s="112"/>
      <c r="D114" s="112" t="s">
        <v>14</v>
      </c>
      <c r="E114" s="112"/>
      <c r="F114" s="115"/>
      <c r="G114" s="112"/>
      <c r="H114" s="119"/>
      <c r="I114" s="114"/>
      <c r="J114" s="38" t="s">
        <v>8</v>
      </c>
      <c r="K114" s="103">
        <v>0</v>
      </c>
      <c r="L114" s="103">
        <v>0</v>
      </c>
      <c r="M114" s="103">
        <v>0</v>
      </c>
    </row>
    <row r="115" spans="1:13" s="1" customFormat="1" ht="22.5" customHeight="1" x14ac:dyDescent="0.25">
      <c r="A115" s="112"/>
      <c r="B115" s="123"/>
      <c r="C115" s="112"/>
      <c r="D115" s="112"/>
      <c r="E115" s="112"/>
      <c r="F115" s="115"/>
      <c r="G115" s="112"/>
      <c r="H115" s="112"/>
      <c r="I115" s="114"/>
      <c r="J115" s="38" t="s">
        <v>9</v>
      </c>
      <c r="K115" s="91">
        <v>236247.49</v>
      </c>
      <c r="L115" s="67">
        <v>3474.61</v>
      </c>
      <c r="M115" s="67">
        <v>267.27999999999997</v>
      </c>
    </row>
    <row r="116" spans="1:13" s="1" customFormat="1" ht="15" customHeight="1" x14ac:dyDescent="0.25">
      <c r="A116" s="116" t="s">
        <v>220</v>
      </c>
      <c r="B116" s="120" t="s">
        <v>47</v>
      </c>
      <c r="C116" s="116" t="s">
        <v>270</v>
      </c>
      <c r="D116" s="35" t="s">
        <v>26</v>
      </c>
      <c r="E116" s="116" t="s">
        <v>10</v>
      </c>
      <c r="F116" s="106" t="s">
        <v>11</v>
      </c>
      <c r="G116" s="116" t="s">
        <v>49</v>
      </c>
      <c r="H116" s="124">
        <f>I116+K116+L116+M116</f>
        <v>2500</v>
      </c>
      <c r="I116" s="132">
        <v>0</v>
      </c>
      <c r="J116" s="9" t="s">
        <v>7</v>
      </c>
      <c r="K116" s="9">
        <f>K118</f>
        <v>2500</v>
      </c>
      <c r="L116" s="9">
        <f>L118</f>
        <v>0</v>
      </c>
      <c r="M116" s="9">
        <f>M118</f>
        <v>0</v>
      </c>
    </row>
    <row r="117" spans="1:13" s="1" customFormat="1" ht="21.75" customHeight="1" x14ac:dyDescent="0.25">
      <c r="A117" s="117"/>
      <c r="B117" s="121"/>
      <c r="C117" s="117"/>
      <c r="D117" s="116" t="s">
        <v>14</v>
      </c>
      <c r="E117" s="117"/>
      <c r="F117" s="107"/>
      <c r="G117" s="117"/>
      <c r="H117" s="125"/>
      <c r="I117" s="133"/>
      <c r="J117" s="9" t="s">
        <v>8</v>
      </c>
      <c r="K117" s="9">
        <v>0</v>
      </c>
      <c r="L117" s="9">
        <v>0</v>
      </c>
      <c r="M117" s="9">
        <v>0</v>
      </c>
    </row>
    <row r="118" spans="1:13" s="1" customFormat="1" ht="20.25" customHeight="1" x14ac:dyDescent="0.25">
      <c r="A118" s="118"/>
      <c r="B118" s="122"/>
      <c r="C118" s="118"/>
      <c r="D118" s="118"/>
      <c r="E118" s="118"/>
      <c r="F118" s="108"/>
      <c r="G118" s="118"/>
      <c r="H118" s="126"/>
      <c r="I118" s="134"/>
      <c r="J118" s="75" t="s">
        <v>9</v>
      </c>
      <c r="K118" s="67">
        <v>2500</v>
      </c>
      <c r="L118" s="74">
        <v>0</v>
      </c>
      <c r="M118" s="67">
        <v>0</v>
      </c>
    </row>
    <row r="119" spans="1:13" s="10" customFormat="1" ht="15" customHeight="1" x14ac:dyDescent="0.25">
      <c r="A119" s="106" t="s">
        <v>162</v>
      </c>
      <c r="B119" s="109" t="s">
        <v>55</v>
      </c>
      <c r="C119" s="106" t="s">
        <v>271</v>
      </c>
      <c r="D119" s="30" t="s">
        <v>26</v>
      </c>
      <c r="E119" s="106" t="s">
        <v>10</v>
      </c>
      <c r="F119" s="115" t="s">
        <v>18</v>
      </c>
      <c r="G119" s="106" t="s">
        <v>215</v>
      </c>
      <c r="H119" s="114">
        <f>I119+K119+L119+M119</f>
        <v>509.71</v>
      </c>
      <c r="I119" s="114">
        <v>0</v>
      </c>
      <c r="J119" s="15" t="s">
        <v>7</v>
      </c>
      <c r="K119" s="36">
        <f>K121</f>
        <v>509.71</v>
      </c>
      <c r="L119" s="36">
        <f>L121</f>
        <v>0</v>
      </c>
      <c r="M119" s="36">
        <f>M121</f>
        <v>0</v>
      </c>
    </row>
    <row r="120" spans="1:13" s="10" customFormat="1" ht="15" customHeight="1" x14ac:dyDescent="0.25">
      <c r="A120" s="107"/>
      <c r="B120" s="110"/>
      <c r="C120" s="107"/>
      <c r="D120" s="106" t="s">
        <v>14</v>
      </c>
      <c r="E120" s="107"/>
      <c r="F120" s="115"/>
      <c r="G120" s="107"/>
      <c r="H120" s="114"/>
      <c r="I120" s="114"/>
      <c r="J120" s="15" t="s">
        <v>8</v>
      </c>
      <c r="K120" s="36">
        <v>0</v>
      </c>
      <c r="L120" s="36">
        <v>0</v>
      </c>
      <c r="M120" s="36">
        <v>0</v>
      </c>
    </row>
    <row r="121" spans="1:13" s="10" customFormat="1" ht="21.75" customHeight="1" x14ac:dyDescent="0.25">
      <c r="A121" s="107"/>
      <c r="B121" s="110"/>
      <c r="C121" s="107"/>
      <c r="D121" s="107"/>
      <c r="E121" s="107"/>
      <c r="F121" s="115"/>
      <c r="G121" s="107"/>
      <c r="H121" s="115"/>
      <c r="I121" s="114"/>
      <c r="J121" s="31" t="s">
        <v>9</v>
      </c>
      <c r="K121" s="36">
        <v>509.71</v>
      </c>
      <c r="L121" s="36">
        <v>0</v>
      </c>
      <c r="M121" s="36">
        <v>0</v>
      </c>
    </row>
    <row r="122" spans="1:13" s="1" customFormat="1" ht="17.25" customHeight="1" x14ac:dyDescent="0.25">
      <c r="A122" s="107"/>
      <c r="B122" s="110"/>
      <c r="C122" s="107"/>
      <c r="D122" s="107"/>
      <c r="E122" s="107"/>
      <c r="F122" s="106" t="s">
        <v>13</v>
      </c>
      <c r="G122" s="107"/>
      <c r="H122" s="119">
        <f>I122+K122+L122+M122</f>
        <v>4734.08</v>
      </c>
      <c r="I122" s="132">
        <v>0</v>
      </c>
      <c r="J122" s="12" t="s">
        <v>7</v>
      </c>
      <c r="K122" s="62">
        <f t="shared" ref="K122" si="28">K124</f>
        <v>0</v>
      </c>
      <c r="L122" s="62">
        <f>L124</f>
        <v>1840.62</v>
      </c>
      <c r="M122" s="62">
        <f>M124</f>
        <v>2893.46</v>
      </c>
    </row>
    <row r="123" spans="1:13" s="1" customFormat="1" ht="17.25" customHeight="1" x14ac:dyDescent="0.25">
      <c r="A123" s="107"/>
      <c r="B123" s="110"/>
      <c r="C123" s="107"/>
      <c r="D123" s="107"/>
      <c r="E123" s="107"/>
      <c r="F123" s="107"/>
      <c r="G123" s="107"/>
      <c r="H123" s="119"/>
      <c r="I123" s="133"/>
      <c r="J123" s="15" t="s">
        <v>8</v>
      </c>
      <c r="K123" s="103">
        <v>0</v>
      </c>
      <c r="L123" s="103">
        <v>0</v>
      </c>
      <c r="M123" s="103">
        <v>0</v>
      </c>
    </row>
    <row r="124" spans="1:13" s="1" customFormat="1" ht="16.5" customHeight="1" x14ac:dyDescent="0.25">
      <c r="A124" s="108"/>
      <c r="B124" s="111"/>
      <c r="C124" s="108"/>
      <c r="D124" s="108"/>
      <c r="E124" s="108"/>
      <c r="F124" s="108"/>
      <c r="G124" s="108"/>
      <c r="H124" s="112"/>
      <c r="I124" s="134"/>
      <c r="J124" s="60" t="s">
        <v>9</v>
      </c>
      <c r="K124" s="62">
        <v>0</v>
      </c>
      <c r="L124" s="61">
        <v>1840.62</v>
      </c>
      <c r="M124" s="62">
        <v>2893.46</v>
      </c>
    </row>
    <row r="125" spans="1:13" s="1" customFormat="1" ht="15.75" customHeight="1" x14ac:dyDescent="0.25">
      <c r="A125" s="112" t="s">
        <v>211</v>
      </c>
      <c r="B125" s="136" t="s">
        <v>51</v>
      </c>
      <c r="C125" s="112" t="s">
        <v>272</v>
      </c>
      <c r="D125" s="112" t="s">
        <v>26</v>
      </c>
      <c r="E125" s="112" t="s">
        <v>10</v>
      </c>
      <c r="F125" s="115" t="s">
        <v>11</v>
      </c>
      <c r="G125" s="112" t="s">
        <v>157</v>
      </c>
      <c r="H125" s="119">
        <f>I125+K125+L125+M125</f>
        <v>57443.360000000001</v>
      </c>
      <c r="I125" s="114">
        <v>0</v>
      </c>
      <c r="J125" s="104" t="s">
        <v>7</v>
      </c>
      <c r="K125" s="103">
        <f t="shared" ref="K125:M125" si="29">K126+K127</f>
        <v>57443.360000000001</v>
      </c>
      <c r="L125" s="36">
        <f t="shared" si="29"/>
        <v>0</v>
      </c>
      <c r="M125" s="36">
        <f t="shared" si="29"/>
        <v>0</v>
      </c>
    </row>
    <row r="126" spans="1:13" s="1" customFormat="1" ht="15.75" x14ac:dyDescent="0.25">
      <c r="A126" s="112"/>
      <c r="B126" s="136"/>
      <c r="C126" s="112"/>
      <c r="D126" s="112"/>
      <c r="E126" s="112"/>
      <c r="F126" s="115"/>
      <c r="G126" s="112"/>
      <c r="H126" s="112"/>
      <c r="I126" s="114"/>
      <c r="J126" s="104" t="s">
        <v>8</v>
      </c>
      <c r="K126" s="103">
        <v>28721.68</v>
      </c>
      <c r="L126" s="36">
        <v>0</v>
      </c>
      <c r="M126" s="36">
        <v>0</v>
      </c>
    </row>
    <row r="127" spans="1:13" s="1" customFormat="1" ht="33.75" customHeight="1" x14ac:dyDescent="0.25">
      <c r="A127" s="112"/>
      <c r="B127" s="136"/>
      <c r="C127" s="112"/>
      <c r="D127" s="35" t="s">
        <v>14</v>
      </c>
      <c r="E127" s="112"/>
      <c r="F127" s="115"/>
      <c r="G127" s="112"/>
      <c r="H127" s="112"/>
      <c r="I127" s="114"/>
      <c r="J127" s="104" t="s">
        <v>9</v>
      </c>
      <c r="K127" s="103">
        <v>28721.68</v>
      </c>
      <c r="L127" s="36">
        <v>0</v>
      </c>
      <c r="M127" s="36">
        <v>0</v>
      </c>
    </row>
    <row r="128" spans="1:13" s="10" customFormat="1" ht="15.75" customHeight="1" x14ac:dyDescent="0.25">
      <c r="A128" s="107" t="s">
        <v>163</v>
      </c>
      <c r="B128" s="110" t="s">
        <v>41</v>
      </c>
      <c r="C128" s="107" t="s">
        <v>273</v>
      </c>
      <c r="D128" s="33" t="s">
        <v>26</v>
      </c>
      <c r="E128" s="107" t="s">
        <v>10</v>
      </c>
      <c r="F128" s="108" t="s">
        <v>11</v>
      </c>
      <c r="G128" s="108" t="s">
        <v>16</v>
      </c>
      <c r="H128" s="113">
        <f>I128+K128+L128+M128</f>
        <v>105704.12</v>
      </c>
      <c r="I128" s="113">
        <f>134+50505.05</f>
        <v>50639.05</v>
      </c>
      <c r="J128" s="64" t="s">
        <v>7</v>
      </c>
      <c r="K128" s="101">
        <f>K129+K130</f>
        <v>55065.07</v>
      </c>
      <c r="L128" s="65">
        <f>L129+L130</f>
        <v>0</v>
      </c>
      <c r="M128" s="65">
        <f>M129+M130</f>
        <v>0</v>
      </c>
    </row>
    <row r="129" spans="1:14" s="10" customFormat="1" ht="15.75" x14ac:dyDescent="0.25">
      <c r="A129" s="107"/>
      <c r="B129" s="110"/>
      <c r="C129" s="107"/>
      <c r="D129" s="106" t="s">
        <v>14</v>
      </c>
      <c r="E129" s="107"/>
      <c r="F129" s="115"/>
      <c r="G129" s="115"/>
      <c r="H129" s="114"/>
      <c r="I129" s="114"/>
      <c r="J129" s="104" t="s">
        <v>8</v>
      </c>
      <c r="K129" s="103">
        <v>54514.42</v>
      </c>
      <c r="L129" s="36">
        <v>0</v>
      </c>
      <c r="M129" s="36">
        <v>0</v>
      </c>
    </row>
    <row r="130" spans="1:14" s="10" customFormat="1" ht="15.75" x14ac:dyDescent="0.25">
      <c r="A130" s="108"/>
      <c r="B130" s="111"/>
      <c r="C130" s="108"/>
      <c r="D130" s="108"/>
      <c r="E130" s="108"/>
      <c r="F130" s="115"/>
      <c r="G130" s="115"/>
      <c r="H130" s="114"/>
      <c r="I130" s="114"/>
      <c r="J130" s="104" t="s">
        <v>9</v>
      </c>
      <c r="K130" s="103">
        <v>550.65</v>
      </c>
      <c r="L130" s="36">
        <v>0</v>
      </c>
      <c r="M130" s="36">
        <v>0</v>
      </c>
    </row>
    <row r="131" spans="1:14" s="10" customFormat="1" ht="15.75" customHeight="1" x14ac:dyDescent="0.25">
      <c r="A131" s="106" t="s">
        <v>164</v>
      </c>
      <c r="B131" s="109" t="s">
        <v>102</v>
      </c>
      <c r="C131" s="106" t="s">
        <v>274</v>
      </c>
      <c r="D131" s="59" t="s">
        <v>26</v>
      </c>
      <c r="E131" s="106" t="s">
        <v>10</v>
      </c>
      <c r="F131" s="106" t="s">
        <v>11</v>
      </c>
      <c r="G131" s="116" t="s">
        <v>154</v>
      </c>
      <c r="H131" s="124">
        <f>I131+K131+L131+M131</f>
        <v>3968.56</v>
      </c>
      <c r="I131" s="132">
        <v>0</v>
      </c>
      <c r="J131" s="9" t="s">
        <v>7</v>
      </c>
      <c r="K131" s="9">
        <f>K133</f>
        <v>0</v>
      </c>
      <c r="L131" s="9">
        <v>2550</v>
      </c>
      <c r="M131" s="9">
        <f>M133</f>
        <v>1418.56</v>
      </c>
      <c r="N131" s="21"/>
    </row>
    <row r="132" spans="1:14" s="1" customFormat="1" ht="17.25" customHeight="1" x14ac:dyDescent="0.25">
      <c r="A132" s="107"/>
      <c r="B132" s="110"/>
      <c r="C132" s="107"/>
      <c r="D132" s="107" t="s">
        <v>14</v>
      </c>
      <c r="E132" s="107"/>
      <c r="F132" s="107"/>
      <c r="G132" s="117"/>
      <c r="H132" s="125"/>
      <c r="I132" s="133"/>
      <c r="J132" s="9" t="s">
        <v>8</v>
      </c>
      <c r="K132" s="9">
        <v>0</v>
      </c>
      <c r="L132" s="9">
        <v>0</v>
      </c>
      <c r="M132" s="9">
        <v>0</v>
      </c>
    </row>
    <row r="133" spans="1:14" s="1" customFormat="1" ht="16.5" customHeight="1" x14ac:dyDescent="0.25">
      <c r="A133" s="108"/>
      <c r="B133" s="111"/>
      <c r="C133" s="108"/>
      <c r="D133" s="108"/>
      <c r="E133" s="108"/>
      <c r="F133" s="108"/>
      <c r="G133" s="118"/>
      <c r="H133" s="126"/>
      <c r="I133" s="134"/>
      <c r="J133" s="75" t="s">
        <v>9</v>
      </c>
      <c r="K133" s="67">
        <v>0</v>
      </c>
      <c r="L133" s="74">
        <v>2550</v>
      </c>
      <c r="M133" s="67">
        <v>1418.56</v>
      </c>
    </row>
    <row r="134" spans="1:14" s="1" customFormat="1" ht="15.75" customHeight="1" x14ac:dyDescent="0.25">
      <c r="A134" s="116" t="s">
        <v>165</v>
      </c>
      <c r="B134" s="120" t="s">
        <v>121</v>
      </c>
      <c r="C134" s="106" t="s">
        <v>275</v>
      </c>
      <c r="D134" s="116" t="s">
        <v>26</v>
      </c>
      <c r="E134" s="116" t="s">
        <v>10</v>
      </c>
      <c r="F134" s="115" t="s">
        <v>18</v>
      </c>
      <c r="G134" s="116" t="s">
        <v>152</v>
      </c>
      <c r="H134" s="119">
        <f>I134+K134+L134+M134</f>
        <v>19859.400000000001</v>
      </c>
      <c r="I134" s="114">
        <v>0</v>
      </c>
      <c r="J134" s="38" t="s">
        <v>7</v>
      </c>
      <c r="K134" s="67">
        <f t="shared" ref="K134:M134" si="30">K135</f>
        <v>0</v>
      </c>
      <c r="L134" s="67">
        <f t="shared" si="30"/>
        <v>0</v>
      </c>
      <c r="M134" s="67">
        <f t="shared" si="30"/>
        <v>19859.400000000001</v>
      </c>
    </row>
    <row r="135" spans="1:14" s="1" customFormat="1" ht="32.25" customHeight="1" x14ac:dyDescent="0.25">
      <c r="A135" s="117"/>
      <c r="B135" s="121"/>
      <c r="C135" s="107"/>
      <c r="D135" s="117"/>
      <c r="E135" s="117"/>
      <c r="F135" s="115"/>
      <c r="G135" s="117"/>
      <c r="H135" s="112"/>
      <c r="I135" s="114"/>
      <c r="J135" s="38" t="s">
        <v>9</v>
      </c>
      <c r="K135" s="67">
        <v>0</v>
      </c>
      <c r="L135" s="67">
        <v>0</v>
      </c>
      <c r="M135" s="67">
        <v>19859.400000000001</v>
      </c>
    </row>
    <row r="136" spans="1:14" s="1" customFormat="1" ht="15.75" customHeight="1" x14ac:dyDescent="0.25">
      <c r="A136" s="117"/>
      <c r="B136" s="121"/>
      <c r="C136" s="107"/>
      <c r="D136" s="118"/>
      <c r="E136" s="117"/>
      <c r="F136" s="115" t="s">
        <v>11</v>
      </c>
      <c r="G136" s="117"/>
      <c r="H136" s="119">
        <f>I136+K136+L136+M136</f>
        <v>7089.27</v>
      </c>
      <c r="I136" s="114">
        <v>0</v>
      </c>
      <c r="J136" s="38" t="s">
        <v>7</v>
      </c>
      <c r="K136" s="67">
        <f>K138</f>
        <v>0</v>
      </c>
      <c r="L136" s="67">
        <f>L138</f>
        <v>0</v>
      </c>
      <c r="M136" s="67">
        <f>M138</f>
        <v>7089.27</v>
      </c>
    </row>
    <row r="137" spans="1:14" s="1" customFormat="1" ht="15.75" customHeight="1" x14ac:dyDescent="0.25">
      <c r="A137" s="117"/>
      <c r="B137" s="121"/>
      <c r="C137" s="107"/>
      <c r="D137" s="97"/>
      <c r="E137" s="117"/>
      <c r="F137" s="115"/>
      <c r="G137" s="117"/>
      <c r="H137" s="119"/>
      <c r="I137" s="114"/>
      <c r="J137" s="38" t="s">
        <v>8</v>
      </c>
      <c r="K137" s="67">
        <v>0</v>
      </c>
      <c r="L137" s="67">
        <v>0</v>
      </c>
      <c r="M137" s="67">
        <v>0</v>
      </c>
    </row>
    <row r="138" spans="1:14" s="1" customFormat="1" ht="24" customHeight="1" x14ac:dyDescent="0.25">
      <c r="A138" s="118"/>
      <c r="B138" s="122"/>
      <c r="C138" s="108"/>
      <c r="D138" s="83" t="s">
        <v>14</v>
      </c>
      <c r="E138" s="118"/>
      <c r="F138" s="115"/>
      <c r="G138" s="118"/>
      <c r="H138" s="112"/>
      <c r="I138" s="114"/>
      <c r="J138" s="38" t="s">
        <v>9</v>
      </c>
      <c r="K138" s="67">
        <v>0</v>
      </c>
      <c r="L138" s="67">
        <v>0</v>
      </c>
      <c r="M138" s="67">
        <v>7089.27</v>
      </c>
    </row>
    <row r="139" spans="1:14" s="10" customFormat="1" ht="15" hidden="1" customHeight="1" x14ac:dyDescent="0.25">
      <c r="A139" s="106" t="s">
        <v>244</v>
      </c>
      <c r="B139" s="109" t="s">
        <v>15</v>
      </c>
      <c r="C139" s="106" t="s">
        <v>276</v>
      </c>
      <c r="D139" s="137" t="s">
        <v>78</v>
      </c>
      <c r="E139" s="106" t="s">
        <v>10</v>
      </c>
      <c r="F139" s="137" t="s">
        <v>79</v>
      </c>
      <c r="G139" s="106" t="s">
        <v>152</v>
      </c>
      <c r="H139" s="127">
        <f>I139+K141+L141+M141+K139</f>
        <v>10526971.279999997</v>
      </c>
      <c r="I139" s="127">
        <f>6509262.5+309331.89</f>
        <v>6818594.3899999997</v>
      </c>
      <c r="J139" s="87" t="s">
        <v>7</v>
      </c>
      <c r="K139" s="77">
        <f>K140</f>
        <v>0</v>
      </c>
      <c r="L139" s="77">
        <f t="shared" ref="L139:M139" si="31">L140</f>
        <v>0</v>
      </c>
      <c r="M139" s="77">
        <f t="shared" si="31"/>
        <v>0</v>
      </c>
      <c r="N139" s="21"/>
    </row>
    <row r="140" spans="1:14" s="10" customFormat="1" ht="46.5" hidden="1" customHeight="1" x14ac:dyDescent="0.25">
      <c r="A140" s="107"/>
      <c r="B140" s="110"/>
      <c r="C140" s="107"/>
      <c r="D140" s="138"/>
      <c r="E140" s="107"/>
      <c r="F140" s="138"/>
      <c r="G140" s="107"/>
      <c r="H140" s="128"/>
      <c r="I140" s="128"/>
      <c r="J140" s="87" t="s">
        <v>8</v>
      </c>
      <c r="K140" s="77">
        <v>0</v>
      </c>
      <c r="L140" s="77">
        <v>0</v>
      </c>
      <c r="M140" s="77">
        <v>0</v>
      </c>
      <c r="N140" s="21"/>
    </row>
    <row r="141" spans="1:14" s="10" customFormat="1" ht="18" customHeight="1" x14ac:dyDescent="0.25">
      <c r="A141" s="107"/>
      <c r="B141" s="110"/>
      <c r="C141" s="107"/>
      <c r="D141" s="115" t="s">
        <v>26</v>
      </c>
      <c r="E141" s="107"/>
      <c r="F141" s="106" t="s">
        <v>13</v>
      </c>
      <c r="G141" s="107"/>
      <c r="H141" s="128"/>
      <c r="I141" s="128"/>
      <c r="J141" s="123" t="s">
        <v>7</v>
      </c>
      <c r="K141" s="131">
        <f>K143+K144</f>
        <v>1191274.8999999999</v>
      </c>
      <c r="L141" s="131">
        <f t="shared" ref="L141:M141" si="32">L143+L144</f>
        <v>1039417.45</v>
      </c>
      <c r="M141" s="131">
        <f t="shared" si="32"/>
        <v>1477684.54</v>
      </c>
    </row>
    <row r="142" spans="1:14" s="10" customFormat="1" ht="18" customHeight="1" x14ac:dyDescent="0.25">
      <c r="A142" s="107"/>
      <c r="B142" s="110"/>
      <c r="C142" s="107"/>
      <c r="D142" s="115"/>
      <c r="E142" s="107"/>
      <c r="F142" s="107"/>
      <c r="G142" s="107"/>
      <c r="H142" s="128"/>
      <c r="I142" s="128"/>
      <c r="J142" s="123"/>
      <c r="K142" s="131"/>
      <c r="L142" s="131"/>
      <c r="M142" s="131"/>
      <c r="N142" s="11"/>
    </row>
    <row r="143" spans="1:14" s="10" customFormat="1" ht="15.75" x14ac:dyDescent="0.25">
      <c r="A143" s="107"/>
      <c r="B143" s="110"/>
      <c r="C143" s="107"/>
      <c r="D143" s="106" t="s">
        <v>14</v>
      </c>
      <c r="E143" s="107"/>
      <c r="F143" s="107"/>
      <c r="G143" s="107"/>
      <c r="H143" s="128"/>
      <c r="I143" s="128"/>
      <c r="J143" s="39" t="s">
        <v>8</v>
      </c>
      <c r="K143" s="74">
        <v>1191155.77</v>
      </c>
      <c r="L143" s="74">
        <v>1039313.51</v>
      </c>
      <c r="M143" s="66">
        <v>1477536.77</v>
      </c>
    </row>
    <row r="144" spans="1:14" s="10" customFormat="1" ht="27" customHeight="1" x14ac:dyDescent="0.25">
      <c r="A144" s="108"/>
      <c r="B144" s="111"/>
      <c r="C144" s="108"/>
      <c r="D144" s="108"/>
      <c r="E144" s="108"/>
      <c r="F144" s="108"/>
      <c r="G144" s="108"/>
      <c r="H144" s="113"/>
      <c r="I144" s="113"/>
      <c r="J144" s="39" t="s">
        <v>9</v>
      </c>
      <c r="K144" s="74">
        <v>119.13</v>
      </c>
      <c r="L144" s="74">
        <v>103.94</v>
      </c>
      <c r="M144" s="54">
        <v>147.77000000000001</v>
      </c>
    </row>
    <row r="145" spans="1:13" s="1" customFormat="1" ht="15.75" customHeight="1" x14ac:dyDescent="0.25">
      <c r="A145" s="116" t="s">
        <v>166</v>
      </c>
      <c r="B145" s="120" t="s">
        <v>109</v>
      </c>
      <c r="C145" s="106" t="s">
        <v>277</v>
      </c>
      <c r="D145" s="116" t="s">
        <v>26</v>
      </c>
      <c r="E145" s="116" t="s">
        <v>10</v>
      </c>
      <c r="F145" s="115" t="s">
        <v>18</v>
      </c>
      <c r="G145" s="116" t="s">
        <v>338</v>
      </c>
      <c r="H145" s="119">
        <f>I145+K145+L145+M145</f>
        <v>24834.77</v>
      </c>
      <c r="I145" s="114">
        <v>0</v>
      </c>
      <c r="J145" s="38" t="s">
        <v>7</v>
      </c>
      <c r="K145" s="67">
        <f t="shared" ref="K145:L147" si="33">K146</f>
        <v>0</v>
      </c>
      <c r="L145" s="67">
        <f t="shared" si="33"/>
        <v>0</v>
      </c>
      <c r="M145" s="67">
        <f t="shared" ref="M145:M147" si="34">M146</f>
        <v>24834.77</v>
      </c>
    </row>
    <row r="146" spans="1:13" s="1" customFormat="1" ht="32.25" customHeight="1" x14ac:dyDescent="0.25">
      <c r="A146" s="117"/>
      <c r="B146" s="121"/>
      <c r="C146" s="107"/>
      <c r="D146" s="117"/>
      <c r="E146" s="117"/>
      <c r="F146" s="115"/>
      <c r="G146" s="117"/>
      <c r="H146" s="112"/>
      <c r="I146" s="114"/>
      <c r="J146" s="38" t="s">
        <v>9</v>
      </c>
      <c r="K146" s="67">
        <v>0</v>
      </c>
      <c r="L146" s="67">
        <v>0</v>
      </c>
      <c r="M146" s="67">
        <v>24834.77</v>
      </c>
    </row>
    <row r="147" spans="1:13" s="1" customFormat="1" ht="15.75" customHeight="1" x14ac:dyDescent="0.25">
      <c r="A147" s="117"/>
      <c r="B147" s="121"/>
      <c r="C147" s="107"/>
      <c r="D147" s="118"/>
      <c r="E147" s="117"/>
      <c r="F147" s="115" t="s">
        <v>11</v>
      </c>
      <c r="G147" s="117"/>
      <c r="H147" s="119">
        <f>I147+K147+L147+M147</f>
        <v>1837.24</v>
      </c>
      <c r="I147" s="114">
        <v>0</v>
      </c>
      <c r="J147" s="38" t="s">
        <v>7</v>
      </c>
      <c r="K147" s="37">
        <f t="shared" si="33"/>
        <v>0</v>
      </c>
      <c r="L147" s="37">
        <f t="shared" si="33"/>
        <v>0</v>
      </c>
      <c r="M147" s="37">
        <f t="shared" si="34"/>
        <v>1837.24</v>
      </c>
    </row>
    <row r="148" spans="1:13" s="1" customFormat="1" ht="30" customHeight="1" x14ac:dyDescent="0.25">
      <c r="A148" s="118"/>
      <c r="B148" s="122"/>
      <c r="C148" s="108"/>
      <c r="D148" s="35" t="s">
        <v>14</v>
      </c>
      <c r="E148" s="118"/>
      <c r="F148" s="115"/>
      <c r="G148" s="118"/>
      <c r="H148" s="112"/>
      <c r="I148" s="114"/>
      <c r="J148" s="38" t="s">
        <v>9</v>
      </c>
      <c r="K148" s="37">
        <v>0</v>
      </c>
      <c r="L148" s="37">
        <v>0</v>
      </c>
      <c r="M148" s="37">
        <v>1837.24</v>
      </c>
    </row>
    <row r="149" spans="1:13" s="1" customFormat="1" ht="14.25" customHeight="1" x14ac:dyDescent="0.25">
      <c r="A149" s="112" t="s">
        <v>230</v>
      </c>
      <c r="B149" s="123" t="s">
        <v>42</v>
      </c>
      <c r="C149" s="115" t="s">
        <v>278</v>
      </c>
      <c r="D149" s="35" t="s">
        <v>26</v>
      </c>
      <c r="E149" s="112" t="s">
        <v>10</v>
      </c>
      <c r="F149" s="115" t="s">
        <v>11</v>
      </c>
      <c r="G149" s="112" t="s">
        <v>89</v>
      </c>
      <c r="H149" s="114">
        <f>K149+L149+M149+I149</f>
        <v>232482.41</v>
      </c>
      <c r="I149" s="114">
        <v>56452.22</v>
      </c>
      <c r="J149" s="39" t="s">
        <v>7</v>
      </c>
      <c r="K149" s="36">
        <f>K150</f>
        <v>0</v>
      </c>
      <c r="L149" s="36">
        <f>L150</f>
        <v>176030.19</v>
      </c>
      <c r="M149" s="36">
        <f>M150</f>
        <v>0</v>
      </c>
    </row>
    <row r="150" spans="1:13" s="1" customFormat="1" ht="55.5" customHeight="1" x14ac:dyDescent="0.25">
      <c r="A150" s="112"/>
      <c r="B150" s="123"/>
      <c r="C150" s="115"/>
      <c r="D150" s="35" t="s">
        <v>14</v>
      </c>
      <c r="E150" s="112"/>
      <c r="F150" s="115"/>
      <c r="G150" s="112"/>
      <c r="H150" s="115"/>
      <c r="I150" s="114"/>
      <c r="J150" s="38" t="s">
        <v>9</v>
      </c>
      <c r="K150" s="37">
        <v>0</v>
      </c>
      <c r="L150" s="74">
        <v>176030.19</v>
      </c>
      <c r="M150" s="37">
        <v>0</v>
      </c>
    </row>
    <row r="151" spans="1:13" s="10" customFormat="1" ht="24.75" customHeight="1" x14ac:dyDescent="0.25">
      <c r="A151" s="106" t="s">
        <v>122</v>
      </c>
      <c r="B151" s="109" t="s">
        <v>339</v>
      </c>
      <c r="C151" s="106" t="s">
        <v>279</v>
      </c>
      <c r="D151" s="30" t="s">
        <v>26</v>
      </c>
      <c r="E151" s="106" t="s">
        <v>10</v>
      </c>
      <c r="F151" s="106" t="s">
        <v>18</v>
      </c>
      <c r="G151" s="106" t="s">
        <v>215</v>
      </c>
      <c r="H151" s="127">
        <f>I151+K151+L151+M151</f>
        <v>33025</v>
      </c>
      <c r="I151" s="127">
        <v>0</v>
      </c>
      <c r="J151" s="39" t="s">
        <v>7</v>
      </c>
      <c r="K151" s="36">
        <f>K152</f>
        <v>33025</v>
      </c>
      <c r="L151" s="103">
        <f t="shared" ref="L151:M151" si="35">L152</f>
        <v>0</v>
      </c>
      <c r="M151" s="103">
        <f t="shared" si="35"/>
        <v>0</v>
      </c>
    </row>
    <row r="152" spans="1:13" s="10" customFormat="1" ht="26.25" customHeight="1" x14ac:dyDescent="0.25">
      <c r="A152" s="107"/>
      <c r="B152" s="110"/>
      <c r="C152" s="107"/>
      <c r="D152" s="107" t="s">
        <v>14</v>
      </c>
      <c r="E152" s="107"/>
      <c r="F152" s="108"/>
      <c r="G152" s="107"/>
      <c r="H152" s="113"/>
      <c r="I152" s="113"/>
      <c r="J152" s="39" t="s">
        <v>9</v>
      </c>
      <c r="K152" s="36">
        <v>33025</v>
      </c>
      <c r="L152" s="36">
        <v>0</v>
      </c>
      <c r="M152" s="36">
        <v>0</v>
      </c>
    </row>
    <row r="153" spans="1:13" s="1" customFormat="1" ht="17.25" customHeight="1" x14ac:dyDescent="0.25">
      <c r="A153" s="107"/>
      <c r="B153" s="110"/>
      <c r="C153" s="107"/>
      <c r="D153" s="107"/>
      <c r="E153" s="107"/>
      <c r="F153" s="106" t="s">
        <v>13</v>
      </c>
      <c r="G153" s="107"/>
      <c r="H153" s="119">
        <f>I153+K153+L153+M153</f>
        <v>3650.6</v>
      </c>
      <c r="I153" s="132">
        <v>0</v>
      </c>
      <c r="J153" s="12" t="s">
        <v>7</v>
      </c>
      <c r="K153" s="62">
        <f t="shared" ref="K153" si="36">K155</f>
        <v>0</v>
      </c>
      <c r="L153" s="62">
        <f>L155</f>
        <v>1782.52</v>
      </c>
      <c r="M153" s="62">
        <f>M155</f>
        <v>1868.08</v>
      </c>
    </row>
    <row r="154" spans="1:13" s="1" customFormat="1" ht="17.25" customHeight="1" x14ac:dyDescent="0.25">
      <c r="A154" s="107"/>
      <c r="B154" s="110"/>
      <c r="C154" s="107"/>
      <c r="D154" s="107"/>
      <c r="E154" s="107"/>
      <c r="F154" s="107"/>
      <c r="G154" s="107"/>
      <c r="H154" s="119"/>
      <c r="I154" s="133"/>
      <c r="J154" s="12" t="s">
        <v>8</v>
      </c>
      <c r="K154" s="67">
        <v>0</v>
      </c>
      <c r="L154" s="67">
        <v>0</v>
      </c>
      <c r="M154" s="67">
        <v>0</v>
      </c>
    </row>
    <row r="155" spans="1:13" s="1" customFormat="1" ht="16.5" customHeight="1" x14ac:dyDescent="0.25">
      <c r="A155" s="108"/>
      <c r="B155" s="111"/>
      <c r="C155" s="108"/>
      <c r="D155" s="108"/>
      <c r="E155" s="108"/>
      <c r="F155" s="108"/>
      <c r="G155" s="108"/>
      <c r="H155" s="112"/>
      <c r="I155" s="134"/>
      <c r="J155" s="60" t="s">
        <v>9</v>
      </c>
      <c r="K155" s="62">
        <v>0</v>
      </c>
      <c r="L155" s="61">
        <v>1782.52</v>
      </c>
      <c r="M155" s="62">
        <v>1868.08</v>
      </c>
    </row>
    <row r="156" spans="1:13" s="10" customFormat="1" ht="21.75" customHeight="1" x14ac:dyDescent="0.25">
      <c r="A156" s="106" t="s">
        <v>127</v>
      </c>
      <c r="B156" s="109" t="s">
        <v>340</v>
      </c>
      <c r="C156" s="106" t="s">
        <v>280</v>
      </c>
      <c r="D156" s="30" t="s">
        <v>26</v>
      </c>
      <c r="E156" s="106" t="s">
        <v>10</v>
      </c>
      <c r="F156" s="106" t="s">
        <v>13</v>
      </c>
      <c r="G156" s="116" t="s">
        <v>82</v>
      </c>
      <c r="H156" s="124">
        <f>I156+K156+M156+L156</f>
        <v>3991</v>
      </c>
      <c r="I156" s="132">
        <v>0</v>
      </c>
      <c r="J156" s="12" t="s">
        <v>7</v>
      </c>
      <c r="K156" s="67">
        <f>K157+K158</f>
        <v>1948.73</v>
      </c>
      <c r="L156" s="67">
        <f t="shared" ref="L156:M156" si="37">L157+L158</f>
        <v>2042.27</v>
      </c>
      <c r="M156" s="67">
        <f t="shared" si="37"/>
        <v>0</v>
      </c>
    </row>
    <row r="157" spans="1:13" s="1" customFormat="1" ht="17.25" customHeight="1" x14ac:dyDescent="0.25">
      <c r="A157" s="107"/>
      <c r="B157" s="110"/>
      <c r="C157" s="107"/>
      <c r="D157" s="107" t="s">
        <v>14</v>
      </c>
      <c r="E157" s="107"/>
      <c r="F157" s="107"/>
      <c r="G157" s="117"/>
      <c r="H157" s="125"/>
      <c r="I157" s="133"/>
      <c r="J157" s="12" t="s">
        <v>8</v>
      </c>
      <c r="K157" s="62">
        <v>0</v>
      </c>
      <c r="L157" s="62">
        <v>0</v>
      </c>
      <c r="M157" s="62">
        <v>0</v>
      </c>
    </row>
    <row r="158" spans="1:13" s="1" customFormat="1" ht="16.5" customHeight="1" x14ac:dyDescent="0.25">
      <c r="A158" s="108"/>
      <c r="B158" s="111"/>
      <c r="C158" s="108"/>
      <c r="D158" s="108"/>
      <c r="E158" s="108"/>
      <c r="F158" s="108"/>
      <c r="G158" s="118"/>
      <c r="H158" s="126"/>
      <c r="I158" s="134"/>
      <c r="J158" s="60" t="s">
        <v>9</v>
      </c>
      <c r="K158" s="74">
        <v>1948.73</v>
      </c>
      <c r="L158" s="67">
        <v>2042.27</v>
      </c>
      <c r="M158" s="62">
        <v>0</v>
      </c>
    </row>
    <row r="159" spans="1:13" s="1" customFormat="1" ht="15" customHeight="1" x14ac:dyDescent="0.25">
      <c r="A159" s="116" t="s">
        <v>137</v>
      </c>
      <c r="B159" s="109" t="s">
        <v>52</v>
      </c>
      <c r="C159" s="116" t="s">
        <v>281</v>
      </c>
      <c r="D159" s="35" t="s">
        <v>26</v>
      </c>
      <c r="E159" s="116" t="s">
        <v>10</v>
      </c>
      <c r="F159" s="115" t="s">
        <v>18</v>
      </c>
      <c r="G159" s="116" t="s">
        <v>117</v>
      </c>
      <c r="H159" s="119">
        <f>I159+K159+L159+M159</f>
        <v>432.27</v>
      </c>
      <c r="I159" s="114">
        <v>0</v>
      </c>
      <c r="J159" s="12" t="s">
        <v>7</v>
      </c>
      <c r="K159" s="37">
        <f>K161</f>
        <v>0</v>
      </c>
      <c r="L159" s="37">
        <f>L161</f>
        <v>0</v>
      </c>
      <c r="M159" s="37">
        <f>M161</f>
        <v>432.27</v>
      </c>
    </row>
    <row r="160" spans="1:13" s="1" customFormat="1" ht="15" customHeight="1" x14ac:dyDescent="0.25">
      <c r="A160" s="117"/>
      <c r="B160" s="110"/>
      <c r="C160" s="117"/>
      <c r="D160" s="116" t="s">
        <v>14</v>
      </c>
      <c r="E160" s="117"/>
      <c r="F160" s="115"/>
      <c r="G160" s="117"/>
      <c r="H160" s="119"/>
      <c r="I160" s="114"/>
      <c r="J160" s="12" t="s">
        <v>8</v>
      </c>
      <c r="K160" s="37">
        <v>0</v>
      </c>
      <c r="L160" s="37">
        <v>0</v>
      </c>
      <c r="M160" s="37">
        <v>0</v>
      </c>
    </row>
    <row r="161" spans="1:13" s="1" customFormat="1" ht="18.75" customHeight="1" x14ac:dyDescent="0.25">
      <c r="A161" s="117"/>
      <c r="B161" s="110"/>
      <c r="C161" s="117"/>
      <c r="D161" s="117"/>
      <c r="E161" s="117"/>
      <c r="F161" s="115"/>
      <c r="G161" s="117"/>
      <c r="H161" s="112"/>
      <c r="I161" s="114"/>
      <c r="J161" s="34" t="s">
        <v>9</v>
      </c>
      <c r="K161" s="37">
        <v>0</v>
      </c>
      <c r="L161" s="37">
        <v>0</v>
      </c>
      <c r="M161" s="74">
        <v>432.27</v>
      </c>
    </row>
    <row r="162" spans="1:13" s="1" customFormat="1" ht="15" customHeight="1" x14ac:dyDescent="0.25">
      <c r="A162" s="117"/>
      <c r="B162" s="110"/>
      <c r="C162" s="117"/>
      <c r="D162" s="117"/>
      <c r="E162" s="117"/>
      <c r="F162" s="115" t="s">
        <v>11</v>
      </c>
      <c r="G162" s="117"/>
      <c r="H162" s="119">
        <f>I162+K162+L162+M162</f>
        <v>3577.56</v>
      </c>
      <c r="I162" s="114">
        <v>0</v>
      </c>
      <c r="J162" s="12" t="s">
        <v>7</v>
      </c>
      <c r="K162" s="67">
        <f>K164</f>
        <v>0</v>
      </c>
      <c r="L162" s="67">
        <f>L164</f>
        <v>0</v>
      </c>
      <c r="M162" s="67">
        <f>M164</f>
        <v>3577.56</v>
      </c>
    </row>
    <row r="163" spans="1:13" s="1" customFormat="1" ht="15" customHeight="1" x14ac:dyDescent="0.25">
      <c r="A163" s="117"/>
      <c r="B163" s="110"/>
      <c r="C163" s="117"/>
      <c r="D163" s="117"/>
      <c r="E163" s="117"/>
      <c r="F163" s="115"/>
      <c r="G163" s="117"/>
      <c r="H163" s="119"/>
      <c r="I163" s="114"/>
      <c r="J163" s="12" t="s">
        <v>8</v>
      </c>
      <c r="K163" s="67">
        <v>0</v>
      </c>
      <c r="L163" s="67">
        <v>0</v>
      </c>
      <c r="M163" s="67">
        <v>0</v>
      </c>
    </row>
    <row r="164" spans="1:13" s="1" customFormat="1" ht="16.5" customHeight="1" x14ac:dyDescent="0.25">
      <c r="A164" s="118"/>
      <c r="B164" s="111"/>
      <c r="C164" s="118"/>
      <c r="D164" s="118"/>
      <c r="E164" s="118"/>
      <c r="F164" s="115"/>
      <c r="G164" s="118"/>
      <c r="H164" s="112"/>
      <c r="I164" s="114"/>
      <c r="J164" s="75" t="s">
        <v>9</v>
      </c>
      <c r="K164" s="67">
        <v>0</v>
      </c>
      <c r="L164" s="67">
        <v>0</v>
      </c>
      <c r="M164" s="74">
        <v>3577.56</v>
      </c>
    </row>
    <row r="165" spans="1:13" s="1" customFormat="1" ht="15" customHeight="1" x14ac:dyDescent="0.25">
      <c r="A165" s="116" t="s">
        <v>167</v>
      </c>
      <c r="B165" s="109" t="s">
        <v>80</v>
      </c>
      <c r="C165" s="116" t="s">
        <v>282</v>
      </c>
      <c r="D165" s="35" t="s">
        <v>26</v>
      </c>
      <c r="E165" s="116" t="s">
        <v>10</v>
      </c>
      <c r="F165" s="115" t="s">
        <v>18</v>
      </c>
      <c r="G165" s="116" t="s">
        <v>215</v>
      </c>
      <c r="H165" s="119">
        <f>I165+K165+L165+M165</f>
        <v>643.52</v>
      </c>
      <c r="I165" s="114">
        <v>0</v>
      </c>
      <c r="J165" s="12" t="s">
        <v>7</v>
      </c>
      <c r="K165" s="37">
        <f>K167</f>
        <v>0</v>
      </c>
      <c r="L165" s="37">
        <f>L167</f>
        <v>0</v>
      </c>
      <c r="M165" s="37">
        <f>M167</f>
        <v>643.52</v>
      </c>
    </row>
    <row r="166" spans="1:13" s="1" customFormat="1" ht="15" customHeight="1" x14ac:dyDescent="0.25">
      <c r="A166" s="117"/>
      <c r="B166" s="110"/>
      <c r="C166" s="117"/>
      <c r="D166" s="116" t="s">
        <v>14</v>
      </c>
      <c r="E166" s="117"/>
      <c r="F166" s="115"/>
      <c r="G166" s="117"/>
      <c r="H166" s="119"/>
      <c r="I166" s="114"/>
      <c r="J166" s="12" t="s">
        <v>8</v>
      </c>
      <c r="K166" s="37">
        <v>0</v>
      </c>
      <c r="L166" s="37">
        <v>0</v>
      </c>
      <c r="M166" s="37">
        <v>0</v>
      </c>
    </row>
    <row r="167" spans="1:13" s="1" customFormat="1" ht="19.5" customHeight="1" x14ac:dyDescent="0.25">
      <c r="A167" s="117"/>
      <c r="B167" s="110"/>
      <c r="C167" s="117"/>
      <c r="D167" s="117"/>
      <c r="E167" s="117"/>
      <c r="F167" s="115"/>
      <c r="G167" s="117"/>
      <c r="H167" s="112"/>
      <c r="I167" s="114"/>
      <c r="J167" s="34" t="s">
        <v>9</v>
      </c>
      <c r="K167" s="37">
        <v>0</v>
      </c>
      <c r="L167" s="37">
        <v>0</v>
      </c>
      <c r="M167" s="74">
        <v>643.52</v>
      </c>
    </row>
    <row r="168" spans="1:13" s="1" customFormat="1" ht="15" customHeight="1" x14ac:dyDescent="0.25">
      <c r="A168" s="117"/>
      <c r="B168" s="110"/>
      <c r="C168" s="117"/>
      <c r="D168" s="117"/>
      <c r="E168" s="117"/>
      <c r="F168" s="115" t="s">
        <v>13</v>
      </c>
      <c r="G168" s="117"/>
      <c r="H168" s="119">
        <f>I168+K168+L168+M168</f>
        <v>4463.07</v>
      </c>
      <c r="I168" s="114">
        <v>0</v>
      </c>
      <c r="J168" s="12" t="s">
        <v>7</v>
      </c>
      <c r="K168" s="67">
        <f>K170</f>
        <v>0</v>
      </c>
      <c r="L168" s="67">
        <f>L170</f>
        <v>0</v>
      </c>
      <c r="M168" s="67">
        <f>M170</f>
        <v>4463.07</v>
      </c>
    </row>
    <row r="169" spans="1:13" s="1" customFormat="1" ht="15" customHeight="1" x14ac:dyDescent="0.25">
      <c r="A169" s="117"/>
      <c r="B169" s="110"/>
      <c r="C169" s="117"/>
      <c r="D169" s="117"/>
      <c r="E169" s="117"/>
      <c r="F169" s="115"/>
      <c r="G169" s="117"/>
      <c r="H169" s="119"/>
      <c r="I169" s="114"/>
      <c r="J169" s="12" t="s">
        <v>8</v>
      </c>
      <c r="K169" s="67">
        <v>0</v>
      </c>
      <c r="L169" s="67">
        <v>0</v>
      </c>
      <c r="M169" s="67">
        <v>0</v>
      </c>
    </row>
    <row r="170" spans="1:13" s="1" customFormat="1" ht="17.25" customHeight="1" x14ac:dyDescent="0.25">
      <c r="A170" s="118"/>
      <c r="B170" s="111"/>
      <c r="C170" s="118"/>
      <c r="D170" s="118"/>
      <c r="E170" s="118"/>
      <c r="F170" s="115"/>
      <c r="G170" s="118"/>
      <c r="H170" s="112"/>
      <c r="I170" s="114"/>
      <c r="J170" s="75" t="s">
        <v>9</v>
      </c>
      <c r="K170" s="67">
        <v>0</v>
      </c>
      <c r="L170" s="67">
        <v>0</v>
      </c>
      <c r="M170" s="74">
        <v>4463.07</v>
      </c>
    </row>
    <row r="171" spans="1:13" s="10" customFormat="1" ht="15" customHeight="1" x14ac:dyDescent="0.25">
      <c r="A171" s="106" t="s">
        <v>168</v>
      </c>
      <c r="B171" s="109" t="s">
        <v>43</v>
      </c>
      <c r="C171" s="106" t="s">
        <v>283</v>
      </c>
      <c r="D171" s="106" t="s">
        <v>26</v>
      </c>
      <c r="E171" s="106" t="s">
        <v>10</v>
      </c>
      <c r="F171" s="106" t="s">
        <v>18</v>
      </c>
      <c r="G171" s="116" t="s">
        <v>85</v>
      </c>
      <c r="H171" s="124">
        <f>K171+L171+M171+I171</f>
        <v>24000</v>
      </c>
      <c r="I171" s="132">
        <v>3000</v>
      </c>
      <c r="J171" s="15" t="s">
        <v>7</v>
      </c>
      <c r="K171" s="85">
        <f>K172</f>
        <v>21000</v>
      </c>
      <c r="L171" s="103">
        <f t="shared" ref="L171:M171" si="38">L172</f>
        <v>0</v>
      </c>
      <c r="M171" s="103">
        <f t="shared" si="38"/>
        <v>0</v>
      </c>
    </row>
    <row r="172" spans="1:13" s="1" customFormat="1" ht="31.5" customHeight="1" x14ac:dyDescent="0.25">
      <c r="A172" s="107"/>
      <c r="B172" s="110"/>
      <c r="C172" s="107"/>
      <c r="D172" s="107"/>
      <c r="E172" s="107"/>
      <c r="F172" s="108"/>
      <c r="G172" s="117"/>
      <c r="H172" s="126"/>
      <c r="I172" s="134"/>
      <c r="J172" s="81" t="s">
        <v>9</v>
      </c>
      <c r="K172" s="67">
        <v>21000</v>
      </c>
      <c r="L172" s="85">
        <v>0</v>
      </c>
      <c r="M172" s="67">
        <v>0</v>
      </c>
    </row>
    <row r="173" spans="1:13" s="10" customFormat="1" ht="15" customHeight="1" x14ac:dyDescent="0.25">
      <c r="A173" s="107"/>
      <c r="B173" s="110"/>
      <c r="C173" s="107"/>
      <c r="D173" s="108"/>
      <c r="E173" s="107"/>
      <c r="F173" s="106" t="s">
        <v>13</v>
      </c>
      <c r="G173" s="117"/>
      <c r="H173" s="124">
        <f>K173+L173+M173</f>
        <v>3500</v>
      </c>
      <c r="I173" s="132">
        <v>0</v>
      </c>
      <c r="J173" s="15" t="s">
        <v>7</v>
      </c>
      <c r="K173" s="36">
        <f>K174+K175</f>
        <v>0</v>
      </c>
      <c r="L173" s="74">
        <f t="shared" ref="L173:M173" si="39">L174+L175</f>
        <v>3500</v>
      </c>
      <c r="M173" s="74">
        <f t="shared" si="39"/>
        <v>0</v>
      </c>
    </row>
    <row r="174" spans="1:13" s="1" customFormat="1" ht="17.25" customHeight="1" x14ac:dyDescent="0.25">
      <c r="A174" s="107"/>
      <c r="B174" s="110"/>
      <c r="C174" s="107"/>
      <c r="D174" s="107" t="s">
        <v>14</v>
      </c>
      <c r="E174" s="107"/>
      <c r="F174" s="107"/>
      <c r="G174" s="117"/>
      <c r="H174" s="125"/>
      <c r="I174" s="133"/>
      <c r="J174" s="12" t="s">
        <v>8</v>
      </c>
      <c r="K174" s="62">
        <v>0</v>
      </c>
      <c r="L174" s="62">
        <v>0</v>
      </c>
      <c r="M174" s="62">
        <v>0</v>
      </c>
    </row>
    <row r="175" spans="1:13" s="1" customFormat="1" ht="16.5" customHeight="1" x14ac:dyDescent="0.25">
      <c r="A175" s="108"/>
      <c r="B175" s="111"/>
      <c r="C175" s="108"/>
      <c r="D175" s="108"/>
      <c r="E175" s="108"/>
      <c r="F175" s="108"/>
      <c r="G175" s="118"/>
      <c r="H175" s="126"/>
      <c r="I175" s="134"/>
      <c r="J175" s="60" t="s">
        <v>9</v>
      </c>
      <c r="K175" s="62">
        <v>0</v>
      </c>
      <c r="L175" s="61">
        <v>3500</v>
      </c>
      <c r="M175" s="62">
        <v>0</v>
      </c>
    </row>
    <row r="176" spans="1:13" s="10" customFormat="1" ht="15" customHeight="1" x14ac:dyDescent="0.25">
      <c r="A176" s="106" t="s">
        <v>222</v>
      </c>
      <c r="B176" s="109" t="s">
        <v>151</v>
      </c>
      <c r="C176" s="106" t="s">
        <v>284</v>
      </c>
      <c r="D176" s="30" t="s">
        <v>26</v>
      </c>
      <c r="E176" s="106" t="s">
        <v>10</v>
      </c>
      <c r="F176" s="115" t="s">
        <v>18</v>
      </c>
      <c r="G176" s="106" t="s">
        <v>341</v>
      </c>
      <c r="H176" s="114">
        <f>I176+K176+L176+M176</f>
        <v>352183.42</v>
      </c>
      <c r="I176" s="114">
        <v>183.42</v>
      </c>
      <c r="J176" s="15" t="s">
        <v>7</v>
      </c>
      <c r="K176" s="36">
        <f t="shared" ref="K176" si="40">K177</f>
        <v>70400</v>
      </c>
      <c r="L176" s="36">
        <f>L177</f>
        <v>281600</v>
      </c>
      <c r="M176" s="36">
        <f>M177</f>
        <v>0</v>
      </c>
    </row>
    <row r="177" spans="1:13" s="10" customFormat="1" ht="31.5" customHeight="1" x14ac:dyDescent="0.25">
      <c r="A177" s="107"/>
      <c r="B177" s="110"/>
      <c r="C177" s="107"/>
      <c r="D177" s="107"/>
      <c r="E177" s="107"/>
      <c r="F177" s="115"/>
      <c r="G177" s="107"/>
      <c r="H177" s="115"/>
      <c r="I177" s="114"/>
      <c r="J177" s="31" t="s">
        <v>9</v>
      </c>
      <c r="K177" s="74">
        <f>176000-105600</f>
        <v>70400</v>
      </c>
      <c r="L177" s="74">
        <f>176000+105600</f>
        <v>281600</v>
      </c>
      <c r="M177" s="74">
        <v>0</v>
      </c>
    </row>
    <row r="178" spans="1:13" s="10" customFormat="1" ht="15" customHeight="1" x14ac:dyDescent="0.25">
      <c r="A178" s="107"/>
      <c r="B178" s="110"/>
      <c r="C178" s="107"/>
      <c r="D178" s="107"/>
      <c r="E178" s="107"/>
      <c r="F178" s="115" t="s">
        <v>13</v>
      </c>
      <c r="G178" s="107"/>
      <c r="H178" s="114">
        <f>I178+K178+L178+M178</f>
        <v>447.19</v>
      </c>
      <c r="I178" s="114">
        <v>0</v>
      </c>
      <c r="J178" s="15" t="s">
        <v>7</v>
      </c>
      <c r="K178" s="85">
        <f t="shared" ref="K178" si="41">K180</f>
        <v>0</v>
      </c>
      <c r="L178" s="85">
        <f>L180</f>
        <v>0</v>
      </c>
      <c r="M178" s="85">
        <f>M180</f>
        <v>447.19</v>
      </c>
    </row>
    <row r="179" spans="1:13" s="10" customFormat="1" ht="15" customHeight="1" x14ac:dyDescent="0.25">
      <c r="A179" s="107"/>
      <c r="B179" s="110"/>
      <c r="C179" s="107"/>
      <c r="D179" s="107"/>
      <c r="E179" s="107"/>
      <c r="F179" s="115"/>
      <c r="G179" s="107"/>
      <c r="H179" s="114"/>
      <c r="I179" s="114"/>
      <c r="J179" s="15" t="s">
        <v>8</v>
      </c>
      <c r="K179" s="85">
        <v>0</v>
      </c>
      <c r="L179" s="85">
        <v>0</v>
      </c>
      <c r="M179" s="85">
        <v>0</v>
      </c>
    </row>
    <row r="180" spans="1:13" s="10" customFormat="1" ht="15.75" customHeight="1" x14ac:dyDescent="0.25">
      <c r="A180" s="108"/>
      <c r="B180" s="111"/>
      <c r="C180" s="108"/>
      <c r="D180" s="108"/>
      <c r="E180" s="108"/>
      <c r="F180" s="115"/>
      <c r="G180" s="108"/>
      <c r="H180" s="115"/>
      <c r="I180" s="114"/>
      <c r="J180" s="84" t="s">
        <v>9</v>
      </c>
      <c r="K180" s="85">
        <v>0</v>
      </c>
      <c r="L180" s="85">
        <v>0</v>
      </c>
      <c r="M180" s="85">
        <v>447.19</v>
      </c>
    </row>
    <row r="181" spans="1:13" s="10" customFormat="1" ht="15.75" customHeight="1" x14ac:dyDescent="0.25">
      <c r="A181" s="115" t="s">
        <v>169</v>
      </c>
      <c r="B181" s="123" t="s">
        <v>108</v>
      </c>
      <c r="C181" s="115" t="s">
        <v>285</v>
      </c>
      <c r="D181" s="115" t="s">
        <v>26</v>
      </c>
      <c r="E181" s="115" t="s">
        <v>10</v>
      </c>
      <c r="F181" s="115" t="s">
        <v>18</v>
      </c>
      <c r="G181" s="115" t="s">
        <v>54</v>
      </c>
      <c r="H181" s="114">
        <f>I181+K181+L181+M181</f>
        <v>1992.81</v>
      </c>
      <c r="I181" s="114">
        <v>0</v>
      </c>
      <c r="J181" s="135" t="s">
        <v>7</v>
      </c>
      <c r="K181" s="131">
        <f t="shared" ref="K181:M181" si="42">K183</f>
        <v>1992.81</v>
      </c>
      <c r="L181" s="131">
        <f t="shared" si="42"/>
        <v>0</v>
      </c>
      <c r="M181" s="131">
        <f t="shared" si="42"/>
        <v>0</v>
      </c>
    </row>
    <row r="182" spans="1:13" s="10" customFormat="1" ht="15" customHeight="1" x14ac:dyDescent="0.25">
      <c r="A182" s="115"/>
      <c r="B182" s="123"/>
      <c r="C182" s="115"/>
      <c r="D182" s="115"/>
      <c r="E182" s="115"/>
      <c r="F182" s="115"/>
      <c r="G182" s="115"/>
      <c r="H182" s="115"/>
      <c r="I182" s="114"/>
      <c r="J182" s="135"/>
      <c r="K182" s="131"/>
      <c r="L182" s="131"/>
      <c r="M182" s="131"/>
    </row>
    <row r="183" spans="1:13" s="10" customFormat="1" ht="28.5" customHeight="1" x14ac:dyDescent="0.25">
      <c r="A183" s="115"/>
      <c r="B183" s="123"/>
      <c r="C183" s="115"/>
      <c r="D183" s="59" t="s">
        <v>14</v>
      </c>
      <c r="E183" s="115"/>
      <c r="F183" s="115"/>
      <c r="G183" s="115"/>
      <c r="H183" s="115"/>
      <c r="I183" s="114"/>
      <c r="J183" s="63" t="s">
        <v>9</v>
      </c>
      <c r="K183" s="61">
        <v>1992.81</v>
      </c>
      <c r="L183" s="61">
        <v>0</v>
      </c>
      <c r="M183" s="61">
        <v>0</v>
      </c>
    </row>
    <row r="184" spans="1:13" s="10" customFormat="1" ht="15.75" hidden="1" customHeight="1" x14ac:dyDescent="0.25">
      <c r="A184" s="115"/>
      <c r="B184" s="123" t="s">
        <v>103</v>
      </c>
      <c r="C184" s="115" t="s">
        <v>104</v>
      </c>
      <c r="D184" s="80" t="s">
        <v>24</v>
      </c>
      <c r="E184" s="115" t="s">
        <v>12</v>
      </c>
      <c r="F184" s="115" t="s">
        <v>101</v>
      </c>
      <c r="G184" s="115">
        <v>2026</v>
      </c>
      <c r="H184" s="114">
        <f>I184+K184+L184+M184</f>
        <v>0</v>
      </c>
      <c r="I184" s="114">
        <v>0</v>
      </c>
      <c r="J184" s="86" t="s">
        <v>7</v>
      </c>
      <c r="K184" s="28">
        <f>K185</f>
        <v>0</v>
      </c>
      <c r="L184" s="28">
        <f>L185</f>
        <v>0</v>
      </c>
      <c r="M184" s="28">
        <f>M185</f>
        <v>0</v>
      </c>
    </row>
    <row r="185" spans="1:13" s="10" customFormat="1" ht="38.25" hidden="1" customHeight="1" x14ac:dyDescent="0.25">
      <c r="A185" s="115"/>
      <c r="B185" s="123"/>
      <c r="C185" s="115"/>
      <c r="D185" s="80" t="s">
        <v>93</v>
      </c>
      <c r="E185" s="115"/>
      <c r="F185" s="115"/>
      <c r="G185" s="115"/>
      <c r="H185" s="115"/>
      <c r="I185" s="114"/>
      <c r="J185" s="86" t="s">
        <v>9</v>
      </c>
      <c r="K185" s="85">
        <v>0</v>
      </c>
      <c r="L185" s="85"/>
      <c r="M185" s="85">
        <v>0</v>
      </c>
    </row>
    <row r="186" spans="1:13" s="8" customFormat="1" ht="15.75" customHeight="1" x14ac:dyDescent="0.25">
      <c r="A186" s="141" t="s">
        <v>241</v>
      </c>
      <c r="B186" s="141"/>
      <c r="C186" s="141"/>
      <c r="D186" s="141"/>
      <c r="E186" s="141"/>
      <c r="F186" s="141"/>
      <c r="G186" s="141"/>
      <c r="H186" s="141"/>
      <c r="I186" s="141"/>
      <c r="J186" s="7" t="s">
        <v>7</v>
      </c>
      <c r="K186" s="3">
        <f>K187+K188</f>
        <v>784098.83999999973</v>
      </c>
      <c r="L186" s="3">
        <f t="shared" ref="L186:M186" si="43">L187+L188</f>
        <v>544443.21</v>
      </c>
      <c r="M186" s="3">
        <f t="shared" si="43"/>
        <v>399829.73</v>
      </c>
    </row>
    <row r="187" spans="1:13" s="8" customFormat="1" ht="15.75" x14ac:dyDescent="0.25">
      <c r="A187" s="141"/>
      <c r="B187" s="141"/>
      <c r="C187" s="141"/>
      <c r="D187" s="141"/>
      <c r="E187" s="141"/>
      <c r="F187" s="141"/>
      <c r="G187" s="141"/>
      <c r="H187" s="141"/>
      <c r="I187" s="141"/>
      <c r="J187" s="7" t="s">
        <v>8</v>
      </c>
      <c r="K187" s="3">
        <f>K233</f>
        <v>3730.15</v>
      </c>
      <c r="L187" s="3">
        <f t="shared" ref="L187:M187" si="44">L233</f>
        <v>0</v>
      </c>
      <c r="M187" s="3">
        <f t="shared" si="44"/>
        <v>0</v>
      </c>
    </row>
    <row r="188" spans="1:13" s="8" customFormat="1" ht="15.75" x14ac:dyDescent="0.25">
      <c r="A188" s="141"/>
      <c r="B188" s="141"/>
      <c r="C188" s="141"/>
      <c r="D188" s="141"/>
      <c r="E188" s="141"/>
      <c r="F188" s="141"/>
      <c r="G188" s="141"/>
      <c r="H188" s="141"/>
      <c r="I188" s="141"/>
      <c r="J188" s="7" t="s">
        <v>9</v>
      </c>
      <c r="K188" s="3">
        <f>K190+K192+K195+K197+K199+K201+K203+K207+K209+K211+K213+K215+K217+K219+K222+K224+K228+K234+K236+K240+K242+K244+K246+K248+K252+K255+K257+K259+K263+K265+K267+K269+K271+K273+K275+K277+K279+K281+K283+K285+K287+K289+K291+K293+K295+K297+K299+K301+K303+K305+K307+K309+K311+K313+K315+K319+K322</f>
        <v>780368.68999999971</v>
      </c>
      <c r="L188" s="3">
        <f>L190+L192+L195+L197+L199+L201+L203+L207+L209+L211+L213+L215+L217+L219+L222+L224+L228+L234+L236+L240+L242+L244+L246+L248+L252+L255+L257+L259+L263+L265+L267+L269+L271+L273+L275+L277+L279+L281+L283+L285+L287+L289+L291+L293+L295+L297+L299+L301+L303+L305+L307+L309+L311+L313+L315+L319+L322+L205</f>
        <v>544443.21</v>
      </c>
      <c r="M188" s="3">
        <f>M190+M192+M195+M197+M199+M201+M203+M207+M209+M211+M213+M215+M217+M219+M222+M224+M228+M234+M236+M240+M242+M244+M246+M248+M252+M255+M257+M259+M263+M265+M267+M269+M271+M273+M275+M277+M279+M281+M283+M285+M287+M289+M291+M293+M295+M297+M299+M301+M303+M305+M307+M309+M311+M313+M315+M319+M322+M205</f>
        <v>399829.73</v>
      </c>
    </row>
    <row r="189" spans="1:13" s="1" customFormat="1" ht="22.5" customHeight="1" x14ac:dyDescent="0.25">
      <c r="A189" s="112" t="s">
        <v>170</v>
      </c>
      <c r="B189" s="136" t="s">
        <v>44</v>
      </c>
      <c r="C189" s="115" t="s">
        <v>286</v>
      </c>
      <c r="D189" s="83" t="s">
        <v>24</v>
      </c>
      <c r="E189" s="112" t="s">
        <v>12</v>
      </c>
      <c r="F189" s="106" t="s">
        <v>11</v>
      </c>
      <c r="G189" s="116" t="s">
        <v>123</v>
      </c>
      <c r="H189" s="124">
        <f>I189+K189+L189+M189</f>
        <v>487652.67000000004</v>
      </c>
      <c r="I189" s="127">
        <f>42997.52+5730.93+K189+L189+M189</f>
        <v>268190.56000000006</v>
      </c>
      <c r="J189" s="34" t="s">
        <v>7</v>
      </c>
      <c r="K189" s="37">
        <f>K190</f>
        <v>175569.7</v>
      </c>
      <c r="L189" s="67">
        <f t="shared" ref="L189:M189" si="45">L190</f>
        <v>43892.41</v>
      </c>
      <c r="M189" s="67">
        <f t="shared" si="45"/>
        <v>0</v>
      </c>
    </row>
    <row r="190" spans="1:13" s="1" customFormat="1" ht="44.25" customHeight="1" x14ac:dyDescent="0.25">
      <c r="A190" s="112"/>
      <c r="B190" s="136"/>
      <c r="C190" s="115"/>
      <c r="D190" s="99" t="s">
        <v>19</v>
      </c>
      <c r="E190" s="112"/>
      <c r="F190" s="108"/>
      <c r="G190" s="118"/>
      <c r="H190" s="126"/>
      <c r="I190" s="113"/>
      <c r="J190" s="39" t="s">
        <v>9</v>
      </c>
      <c r="K190" s="58">
        <v>175569.7</v>
      </c>
      <c r="L190" s="36">
        <v>43892.41</v>
      </c>
      <c r="M190" s="36">
        <v>0</v>
      </c>
    </row>
    <row r="191" spans="1:13" s="1" customFormat="1" ht="31.5" customHeight="1" x14ac:dyDescent="0.25">
      <c r="A191" s="112" t="s">
        <v>171</v>
      </c>
      <c r="B191" s="136" t="s">
        <v>60</v>
      </c>
      <c r="C191" s="115" t="s">
        <v>287</v>
      </c>
      <c r="D191" s="83" t="s">
        <v>24</v>
      </c>
      <c r="E191" s="112" t="s">
        <v>12</v>
      </c>
      <c r="F191" s="106" t="s">
        <v>11</v>
      </c>
      <c r="G191" s="116" t="s">
        <v>85</v>
      </c>
      <c r="H191" s="124">
        <f>I191+K191+L191+M191</f>
        <v>55272.82</v>
      </c>
      <c r="I191" s="127">
        <v>0</v>
      </c>
      <c r="J191" s="34" t="s">
        <v>7</v>
      </c>
      <c r="K191" s="37">
        <f>K192</f>
        <v>27636.41</v>
      </c>
      <c r="L191" s="67">
        <f t="shared" ref="L191:M191" si="46">L192</f>
        <v>27636.41</v>
      </c>
      <c r="M191" s="67">
        <f t="shared" si="46"/>
        <v>0</v>
      </c>
    </row>
    <row r="192" spans="1:13" s="1" customFormat="1" ht="48" customHeight="1" x14ac:dyDescent="0.25">
      <c r="A192" s="112"/>
      <c r="B192" s="136"/>
      <c r="C192" s="115"/>
      <c r="D192" s="99" t="s">
        <v>19</v>
      </c>
      <c r="E192" s="112"/>
      <c r="F192" s="108"/>
      <c r="G192" s="118"/>
      <c r="H192" s="126"/>
      <c r="I192" s="113"/>
      <c r="J192" s="38" t="s">
        <v>9</v>
      </c>
      <c r="K192" s="37">
        <v>27636.41</v>
      </c>
      <c r="L192" s="37">
        <v>27636.41</v>
      </c>
      <c r="M192" s="37">
        <v>0</v>
      </c>
    </row>
    <row r="193" spans="1:13" s="10" customFormat="1" ht="15.75" customHeight="1" x14ac:dyDescent="0.25">
      <c r="A193" s="106" t="s">
        <v>172</v>
      </c>
      <c r="B193" s="109" t="s">
        <v>95</v>
      </c>
      <c r="C193" s="106" t="s">
        <v>288</v>
      </c>
      <c r="D193" s="30" t="s">
        <v>24</v>
      </c>
      <c r="E193" s="106" t="s">
        <v>12</v>
      </c>
      <c r="F193" s="106" t="s">
        <v>11</v>
      </c>
      <c r="G193" s="106" t="s">
        <v>64</v>
      </c>
      <c r="H193" s="127">
        <f>I193+K193+L193+M193</f>
        <v>45619.92</v>
      </c>
      <c r="I193" s="127">
        <v>5000</v>
      </c>
      <c r="J193" s="109" t="s">
        <v>7</v>
      </c>
      <c r="K193" s="139">
        <f>K195</f>
        <v>40619.919999999998</v>
      </c>
      <c r="L193" s="139">
        <f>L195</f>
        <v>0</v>
      </c>
      <c r="M193" s="139">
        <f>M195</f>
        <v>0</v>
      </c>
    </row>
    <row r="194" spans="1:13" s="10" customFormat="1" ht="22.5" customHeight="1" x14ac:dyDescent="0.25">
      <c r="A194" s="107"/>
      <c r="B194" s="110"/>
      <c r="C194" s="107"/>
      <c r="D194" s="107" t="s">
        <v>19</v>
      </c>
      <c r="E194" s="107"/>
      <c r="F194" s="107"/>
      <c r="G194" s="107"/>
      <c r="H194" s="128"/>
      <c r="I194" s="128"/>
      <c r="J194" s="111"/>
      <c r="K194" s="140"/>
      <c r="L194" s="140"/>
      <c r="M194" s="140"/>
    </row>
    <row r="195" spans="1:13" s="10" customFormat="1" ht="58.5" customHeight="1" x14ac:dyDescent="0.25">
      <c r="A195" s="108"/>
      <c r="B195" s="111"/>
      <c r="C195" s="108"/>
      <c r="D195" s="108"/>
      <c r="E195" s="108"/>
      <c r="F195" s="108"/>
      <c r="G195" s="108"/>
      <c r="H195" s="113"/>
      <c r="I195" s="113"/>
      <c r="J195" s="39" t="s">
        <v>9</v>
      </c>
      <c r="K195" s="36">
        <v>40619.919999999998</v>
      </c>
      <c r="L195" s="36">
        <v>0</v>
      </c>
      <c r="M195" s="36">
        <v>0</v>
      </c>
    </row>
    <row r="196" spans="1:13" s="1" customFormat="1" ht="23.25" customHeight="1" x14ac:dyDescent="0.25">
      <c r="A196" s="115" t="s">
        <v>173</v>
      </c>
      <c r="B196" s="136" t="s">
        <v>53</v>
      </c>
      <c r="C196" s="112" t="s">
        <v>289</v>
      </c>
      <c r="D196" s="83" t="s">
        <v>24</v>
      </c>
      <c r="E196" s="112" t="s">
        <v>12</v>
      </c>
      <c r="F196" s="106" t="s">
        <v>65</v>
      </c>
      <c r="G196" s="116" t="s">
        <v>49</v>
      </c>
      <c r="H196" s="124">
        <f>I196+K196+L196+M196</f>
        <v>81312.479999999996</v>
      </c>
      <c r="I196" s="127">
        <f>482.92+2092.66+643.9</f>
        <v>3219.48</v>
      </c>
      <c r="J196" s="38" t="s">
        <v>7</v>
      </c>
      <c r="K196" s="37">
        <f>K197</f>
        <v>78093</v>
      </c>
      <c r="L196" s="67">
        <f t="shared" ref="L196:M196" si="47">L197</f>
        <v>0</v>
      </c>
      <c r="M196" s="67">
        <f t="shared" si="47"/>
        <v>0</v>
      </c>
    </row>
    <row r="197" spans="1:13" s="1" customFormat="1" ht="52.5" customHeight="1" x14ac:dyDescent="0.25">
      <c r="A197" s="115"/>
      <c r="B197" s="136"/>
      <c r="C197" s="112"/>
      <c r="D197" s="99" t="s">
        <v>19</v>
      </c>
      <c r="E197" s="112"/>
      <c r="F197" s="108"/>
      <c r="G197" s="118"/>
      <c r="H197" s="126"/>
      <c r="I197" s="113"/>
      <c r="J197" s="38" t="s">
        <v>9</v>
      </c>
      <c r="K197" s="37">
        <v>78093</v>
      </c>
      <c r="L197" s="37">
        <v>0</v>
      </c>
      <c r="M197" s="37">
        <v>0</v>
      </c>
    </row>
    <row r="198" spans="1:13" s="1" customFormat="1" ht="30.75" customHeight="1" x14ac:dyDescent="0.25">
      <c r="A198" s="115" t="s">
        <v>174</v>
      </c>
      <c r="B198" s="123" t="s">
        <v>97</v>
      </c>
      <c r="C198" s="112" t="s">
        <v>290</v>
      </c>
      <c r="D198" s="83" t="s">
        <v>24</v>
      </c>
      <c r="E198" s="112" t="s">
        <v>12</v>
      </c>
      <c r="F198" s="106" t="s">
        <v>11</v>
      </c>
      <c r="G198" s="116" t="s">
        <v>85</v>
      </c>
      <c r="H198" s="124">
        <f>I198+K198+L198+M198</f>
        <v>145026.01</v>
      </c>
      <c r="I198" s="127">
        <f>5521.73+38652.06</f>
        <v>44173.789999999994</v>
      </c>
      <c r="J198" s="38" t="s">
        <v>7</v>
      </c>
      <c r="K198" s="37">
        <f>K199</f>
        <v>70596.55</v>
      </c>
      <c r="L198" s="67">
        <f t="shared" ref="L198:M198" si="48">L199</f>
        <v>30255.67</v>
      </c>
      <c r="M198" s="67">
        <f t="shared" si="48"/>
        <v>0</v>
      </c>
    </row>
    <row r="199" spans="1:13" s="1" customFormat="1" ht="48.75" customHeight="1" x14ac:dyDescent="0.25">
      <c r="A199" s="115"/>
      <c r="B199" s="123"/>
      <c r="C199" s="112"/>
      <c r="D199" s="99" t="s">
        <v>19</v>
      </c>
      <c r="E199" s="112"/>
      <c r="F199" s="108"/>
      <c r="G199" s="118"/>
      <c r="H199" s="126"/>
      <c r="I199" s="113"/>
      <c r="J199" s="38" t="s">
        <v>9</v>
      </c>
      <c r="K199" s="37">
        <v>70596.55</v>
      </c>
      <c r="L199" s="58">
        <v>30255.67</v>
      </c>
      <c r="M199" s="37">
        <v>0</v>
      </c>
    </row>
    <row r="200" spans="1:13" s="1" customFormat="1" ht="33.75" customHeight="1" x14ac:dyDescent="0.25">
      <c r="A200" s="115" t="s">
        <v>175</v>
      </c>
      <c r="B200" s="123" t="s">
        <v>124</v>
      </c>
      <c r="C200" s="112" t="s">
        <v>291</v>
      </c>
      <c r="D200" s="83" t="s">
        <v>24</v>
      </c>
      <c r="E200" s="112" t="s">
        <v>12</v>
      </c>
      <c r="F200" s="106" t="s">
        <v>11</v>
      </c>
      <c r="G200" s="116" t="s">
        <v>64</v>
      </c>
      <c r="H200" s="124">
        <f>I200+K200+L200+M200</f>
        <v>17129.509999999998</v>
      </c>
      <c r="I200" s="127">
        <v>0</v>
      </c>
      <c r="J200" s="38" t="s">
        <v>7</v>
      </c>
      <c r="K200" s="67">
        <f>K201</f>
        <v>17129.509999999998</v>
      </c>
      <c r="L200" s="67">
        <f t="shared" ref="L200:M200" si="49">L201</f>
        <v>0</v>
      </c>
      <c r="M200" s="67">
        <f t="shared" si="49"/>
        <v>0</v>
      </c>
    </row>
    <row r="201" spans="1:13" s="1" customFormat="1" ht="51.75" customHeight="1" x14ac:dyDescent="0.25">
      <c r="A201" s="115"/>
      <c r="B201" s="123"/>
      <c r="C201" s="112"/>
      <c r="D201" s="99" t="s">
        <v>19</v>
      </c>
      <c r="E201" s="112"/>
      <c r="F201" s="108"/>
      <c r="G201" s="118"/>
      <c r="H201" s="126"/>
      <c r="I201" s="113"/>
      <c r="J201" s="38" t="s">
        <v>9</v>
      </c>
      <c r="K201" s="67">
        <v>17129.509999999998</v>
      </c>
      <c r="L201" s="85">
        <v>0</v>
      </c>
      <c r="M201" s="67">
        <v>0</v>
      </c>
    </row>
    <row r="202" spans="1:13" s="1" customFormat="1" ht="39.75" customHeight="1" x14ac:dyDescent="0.25">
      <c r="A202" s="115" t="s">
        <v>176</v>
      </c>
      <c r="B202" s="123" t="s">
        <v>128</v>
      </c>
      <c r="C202" s="115" t="s">
        <v>292</v>
      </c>
      <c r="D202" s="99" t="s">
        <v>24</v>
      </c>
      <c r="E202" s="112" t="s">
        <v>12</v>
      </c>
      <c r="F202" s="106" t="s">
        <v>11</v>
      </c>
      <c r="G202" s="116" t="s">
        <v>54</v>
      </c>
      <c r="H202" s="124">
        <f>I202+K202+L202+M202</f>
        <v>11718.43</v>
      </c>
      <c r="I202" s="127">
        <v>0</v>
      </c>
      <c r="J202" s="38" t="s">
        <v>7</v>
      </c>
      <c r="K202" s="67">
        <f>K203</f>
        <v>11718.43</v>
      </c>
      <c r="L202" s="67">
        <f t="shared" ref="L202:M202" si="50">L203</f>
        <v>0</v>
      </c>
      <c r="M202" s="67">
        <f t="shared" si="50"/>
        <v>0</v>
      </c>
    </row>
    <row r="203" spans="1:13" s="1" customFormat="1" ht="45.75" customHeight="1" x14ac:dyDescent="0.25">
      <c r="A203" s="115"/>
      <c r="B203" s="123"/>
      <c r="C203" s="115"/>
      <c r="D203" s="99" t="s">
        <v>19</v>
      </c>
      <c r="E203" s="112"/>
      <c r="F203" s="108"/>
      <c r="G203" s="118"/>
      <c r="H203" s="126"/>
      <c r="I203" s="113"/>
      <c r="J203" s="38" t="s">
        <v>9</v>
      </c>
      <c r="K203" s="67">
        <v>11718.43</v>
      </c>
      <c r="L203" s="85">
        <v>0</v>
      </c>
      <c r="M203" s="67">
        <v>0</v>
      </c>
    </row>
    <row r="204" spans="1:13" s="1" customFormat="1" ht="26.25" customHeight="1" x14ac:dyDescent="0.25">
      <c r="A204" s="115" t="s">
        <v>177</v>
      </c>
      <c r="B204" s="123" t="s">
        <v>334</v>
      </c>
      <c r="C204" s="115" t="s">
        <v>293</v>
      </c>
      <c r="D204" s="99" t="s">
        <v>24</v>
      </c>
      <c r="E204" s="112" t="s">
        <v>12</v>
      </c>
      <c r="F204" s="106" t="s">
        <v>11</v>
      </c>
      <c r="G204" s="116" t="s">
        <v>89</v>
      </c>
      <c r="H204" s="124">
        <f>I204+K204+L204+M204</f>
        <v>24315.21</v>
      </c>
      <c r="I204" s="127">
        <v>0</v>
      </c>
      <c r="J204" s="38" t="s">
        <v>7</v>
      </c>
      <c r="K204" s="67">
        <f>K205</f>
        <v>0</v>
      </c>
      <c r="L204" s="67">
        <f t="shared" ref="L204:M204" si="51">L205</f>
        <v>24315.21</v>
      </c>
      <c r="M204" s="67">
        <f t="shared" si="51"/>
        <v>0</v>
      </c>
    </row>
    <row r="205" spans="1:13" s="1" customFormat="1" ht="45" customHeight="1" x14ac:dyDescent="0.25">
      <c r="A205" s="115"/>
      <c r="B205" s="123"/>
      <c r="C205" s="115"/>
      <c r="D205" s="99" t="s">
        <v>19</v>
      </c>
      <c r="E205" s="112"/>
      <c r="F205" s="108"/>
      <c r="G205" s="118"/>
      <c r="H205" s="126"/>
      <c r="I205" s="113"/>
      <c r="J205" s="38" t="s">
        <v>9</v>
      </c>
      <c r="K205" s="67">
        <v>0</v>
      </c>
      <c r="L205" s="85">
        <v>24315.21</v>
      </c>
      <c r="M205" s="67">
        <v>0</v>
      </c>
    </row>
    <row r="206" spans="1:13" s="1" customFormat="1" ht="30" customHeight="1" x14ac:dyDescent="0.25">
      <c r="A206" s="115" t="s">
        <v>178</v>
      </c>
      <c r="B206" s="123" t="s">
        <v>129</v>
      </c>
      <c r="C206" s="115" t="s">
        <v>294</v>
      </c>
      <c r="D206" s="99" t="s">
        <v>24</v>
      </c>
      <c r="E206" s="112" t="s">
        <v>12</v>
      </c>
      <c r="F206" s="106" t="s">
        <v>11</v>
      </c>
      <c r="G206" s="116" t="s">
        <v>54</v>
      </c>
      <c r="H206" s="124">
        <f>I206+K206+L206+M206</f>
        <v>14930.13</v>
      </c>
      <c r="I206" s="127">
        <v>0</v>
      </c>
      <c r="J206" s="38" t="s">
        <v>7</v>
      </c>
      <c r="K206" s="67">
        <f>K207</f>
        <v>14930.13</v>
      </c>
      <c r="L206" s="67">
        <f t="shared" ref="L206:M206" si="52">L207</f>
        <v>0</v>
      </c>
      <c r="M206" s="67">
        <f t="shared" si="52"/>
        <v>0</v>
      </c>
    </row>
    <row r="207" spans="1:13" s="1" customFormat="1" ht="51" customHeight="1" x14ac:dyDescent="0.25">
      <c r="A207" s="115"/>
      <c r="B207" s="123"/>
      <c r="C207" s="115"/>
      <c r="D207" s="99" t="s">
        <v>19</v>
      </c>
      <c r="E207" s="112"/>
      <c r="F207" s="108"/>
      <c r="G207" s="118"/>
      <c r="H207" s="126"/>
      <c r="I207" s="113"/>
      <c r="J207" s="38" t="s">
        <v>9</v>
      </c>
      <c r="K207" s="67">
        <v>14930.13</v>
      </c>
      <c r="L207" s="85">
        <v>0</v>
      </c>
      <c r="M207" s="67">
        <v>0</v>
      </c>
    </row>
    <row r="208" spans="1:13" s="1" customFormat="1" ht="50.25" customHeight="1" x14ac:dyDescent="0.25">
      <c r="A208" s="115" t="s">
        <v>179</v>
      </c>
      <c r="B208" s="123" t="s">
        <v>81</v>
      </c>
      <c r="C208" s="112" t="s">
        <v>295</v>
      </c>
      <c r="D208" s="112" t="s">
        <v>24</v>
      </c>
      <c r="E208" s="112" t="s">
        <v>12</v>
      </c>
      <c r="F208" s="115" t="s">
        <v>46</v>
      </c>
      <c r="G208" s="116" t="s">
        <v>82</v>
      </c>
      <c r="H208" s="119">
        <f>I208+K208+L208+M208</f>
        <v>4698.4399999999996</v>
      </c>
      <c r="I208" s="114">
        <v>0</v>
      </c>
      <c r="J208" s="38" t="s">
        <v>7</v>
      </c>
      <c r="K208" s="37">
        <f>K209</f>
        <v>4698.4399999999996</v>
      </c>
      <c r="L208" s="67">
        <f t="shared" ref="L208:M208" si="53">L209</f>
        <v>0</v>
      </c>
      <c r="M208" s="67">
        <f t="shared" si="53"/>
        <v>0</v>
      </c>
    </row>
    <row r="209" spans="1:13" s="1" customFormat="1" ht="15.75" x14ac:dyDescent="0.25">
      <c r="A209" s="115"/>
      <c r="B209" s="123"/>
      <c r="C209" s="112"/>
      <c r="D209" s="112"/>
      <c r="E209" s="112"/>
      <c r="F209" s="115"/>
      <c r="G209" s="117"/>
      <c r="H209" s="119"/>
      <c r="I209" s="114"/>
      <c r="J209" s="38" t="s">
        <v>9</v>
      </c>
      <c r="K209" s="37">
        <v>4698.4399999999996</v>
      </c>
      <c r="L209" s="37">
        <v>0</v>
      </c>
      <c r="M209" s="37">
        <v>0</v>
      </c>
    </row>
    <row r="210" spans="1:13" s="1" customFormat="1" ht="15.75" customHeight="1" x14ac:dyDescent="0.25">
      <c r="A210" s="115"/>
      <c r="B210" s="123"/>
      <c r="C210" s="112"/>
      <c r="D210" s="112" t="s">
        <v>19</v>
      </c>
      <c r="E210" s="112"/>
      <c r="F210" s="115" t="s">
        <v>11</v>
      </c>
      <c r="G210" s="117"/>
      <c r="H210" s="119">
        <f>I210+K210+L210+M210</f>
        <v>12195.1</v>
      </c>
      <c r="I210" s="114">
        <f>4693.1+1173.27</f>
        <v>5866.3700000000008</v>
      </c>
      <c r="J210" s="34" t="s">
        <v>7</v>
      </c>
      <c r="K210" s="37">
        <f>K211</f>
        <v>0</v>
      </c>
      <c r="L210" s="37">
        <f>L211</f>
        <v>6328.73</v>
      </c>
      <c r="M210" s="37">
        <f>M211</f>
        <v>0</v>
      </c>
    </row>
    <row r="211" spans="1:13" s="1" customFormat="1" ht="28.5" customHeight="1" x14ac:dyDescent="0.25">
      <c r="A211" s="115"/>
      <c r="B211" s="123"/>
      <c r="C211" s="112"/>
      <c r="D211" s="112"/>
      <c r="E211" s="112"/>
      <c r="F211" s="115"/>
      <c r="G211" s="118"/>
      <c r="H211" s="119"/>
      <c r="I211" s="114"/>
      <c r="J211" s="38" t="s">
        <v>9</v>
      </c>
      <c r="K211" s="37">
        <v>0</v>
      </c>
      <c r="L211" s="37">
        <v>6328.73</v>
      </c>
      <c r="M211" s="37">
        <v>0</v>
      </c>
    </row>
    <row r="212" spans="1:13" s="1" customFormat="1" ht="35.25" customHeight="1" x14ac:dyDescent="0.25">
      <c r="A212" s="115" t="s">
        <v>180</v>
      </c>
      <c r="B212" s="123" t="s">
        <v>130</v>
      </c>
      <c r="C212" s="115" t="s">
        <v>296</v>
      </c>
      <c r="D212" s="83" t="s">
        <v>24</v>
      </c>
      <c r="E212" s="112" t="s">
        <v>12</v>
      </c>
      <c r="F212" s="115" t="s">
        <v>46</v>
      </c>
      <c r="G212" s="112" t="s">
        <v>87</v>
      </c>
      <c r="H212" s="119">
        <f>I212+K212+L212+M212</f>
        <v>2073.5100000000002</v>
      </c>
      <c r="I212" s="114">
        <v>0</v>
      </c>
      <c r="J212" s="38" t="s">
        <v>7</v>
      </c>
      <c r="K212" s="67">
        <f>K213</f>
        <v>1009.99</v>
      </c>
      <c r="L212" s="67">
        <f t="shared" ref="L212" si="54">L213</f>
        <v>1063.52</v>
      </c>
      <c r="M212" s="67">
        <f t="shared" ref="M212" si="55">M213</f>
        <v>0</v>
      </c>
    </row>
    <row r="213" spans="1:13" s="1" customFormat="1" ht="48" customHeight="1" x14ac:dyDescent="0.25">
      <c r="A213" s="115"/>
      <c r="B213" s="123"/>
      <c r="C213" s="115"/>
      <c r="D213" s="83" t="s">
        <v>19</v>
      </c>
      <c r="E213" s="112"/>
      <c r="F213" s="115"/>
      <c r="G213" s="112"/>
      <c r="H213" s="119"/>
      <c r="I213" s="114"/>
      <c r="J213" s="38" t="s">
        <v>9</v>
      </c>
      <c r="K213" s="67">
        <v>1009.99</v>
      </c>
      <c r="L213" s="67">
        <v>1063.52</v>
      </c>
      <c r="M213" s="67">
        <v>0</v>
      </c>
    </row>
    <row r="214" spans="1:13" s="1" customFormat="1" ht="35.25" customHeight="1" x14ac:dyDescent="0.25">
      <c r="A214" s="115" t="s">
        <v>181</v>
      </c>
      <c r="B214" s="123" t="s">
        <v>131</v>
      </c>
      <c r="C214" s="115" t="s">
        <v>297</v>
      </c>
      <c r="D214" s="83" t="s">
        <v>24</v>
      </c>
      <c r="E214" s="112" t="s">
        <v>12</v>
      </c>
      <c r="F214" s="115" t="s">
        <v>46</v>
      </c>
      <c r="G214" s="112" t="s">
        <v>87</v>
      </c>
      <c r="H214" s="119">
        <f>I214+K214+L214+M214</f>
        <v>3845.62</v>
      </c>
      <c r="I214" s="114">
        <v>0</v>
      </c>
      <c r="J214" s="38" t="s">
        <v>7</v>
      </c>
      <c r="K214" s="67">
        <f>K215</f>
        <v>1873.17</v>
      </c>
      <c r="L214" s="67">
        <f t="shared" ref="L214" si="56">L215</f>
        <v>1972.45</v>
      </c>
      <c r="M214" s="67">
        <f t="shared" ref="M214" si="57">M215</f>
        <v>0</v>
      </c>
    </row>
    <row r="215" spans="1:13" s="1" customFormat="1" ht="48" customHeight="1" x14ac:dyDescent="0.25">
      <c r="A215" s="115"/>
      <c r="B215" s="123"/>
      <c r="C215" s="115"/>
      <c r="D215" s="83" t="s">
        <v>19</v>
      </c>
      <c r="E215" s="112"/>
      <c r="F215" s="115"/>
      <c r="G215" s="112"/>
      <c r="H215" s="119"/>
      <c r="I215" s="114"/>
      <c r="J215" s="38" t="s">
        <v>9</v>
      </c>
      <c r="K215" s="67">
        <v>1873.17</v>
      </c>
      <c r="L215" s="67">
        <v>1972.45</v>
      </c>
      <c r="M215" s="67">
        <v>0</v>
      </c>
    </row>
    <row r="216" spans="1:13" s="1" customFormat="1" ht="50.25" customHeight="1" x14ac:dyDescent="0.25">
      <c r="A216" s="115" t="s">
        <v>182</v>
      </c>
      <c r="B216" s="123" t="s">
        <v>132</v>
      </c>
      <c r="C216" s="115" t="s">
        <v>298</v>
      </c>
      <c r="D216" s="112" t="s">
        <v>24</v>
      </c>
      <c r="E216" s="112" t="s">
        <v>12</v>
      </c>
      <c r="F216" s="115" t="s">
        <v>46</v>
      </c>
      <c r="G216" s="116" t="s">
        <v>89</v>
      </c>
      <c r="H216" s="119">
        <f>I216+K216+L216+M216</f>
        <v>1650.41</v>
      </c>
      <c r="I216" s="114">
        <v>0</v>
      </c>
      <c r="J216" s="38" t="s">
        <v>7</v>
      </c>
      <c r="K216" s="67">
        <f>K217</f>
        <v>1650.41</v>
      </c>
      <c r="L216" s="67">
        <f t="shared" ref="L216" si="58">L217</f>
        <v>0</v>
      </c>
      <c r="M216" s="67">
        <f t="shared" ref="M216" si="59">M217</f>
        <v>0</v>
      </c>
    </row>
    <row r="217" spans="1:13" s="1" customFormat="1" ht="15.75" x14ac:dyDescent="0.25">
      <c r="A217" s="115"/>
      <c r="B217" s="123"/>
      <c r="C217" s="115"/>
      <c r="D217" s="112"/>
      <c r="E217" s="112"/>
      <c r="F217" s="115"/>
      <c r="G217" s="117"/>
      <c r="H217" s="119"/>
      <c r="I217" s="114"/>
      <c r="J217" s="38" t="s">
        <v>9</v>
      </c>
      <c r="K217" s="67">
        <v>1650.41</v>
      </c>
      <c r="L217" s="67">
        <v>0</v>
      </c>
      <c r="M217" s="67">
        <v>0</v>
      </c>
    </row>
    <row r="218" spans="1:13" s="1" customFormat="1" ht="15.75" customHeight="1" x14ac:dyDescent="0.25">
      <c r="A218" s="115"/>
      <c r="B218" s="123"/>
      <c r="C218" s="115"/>
      <c r="D218" s="112" t="s">
        <v>19</v>
      </c>
      <c r="E218" s="112"/>
      <c r="F218" s="115" t="s">
        <v>65</v>
      </c>
      <c r="G218" s="117"/>
      <c r="H218" s="119">
        <f>I218+K218+L218+M218</f>
        <v>1416.7099999999998</v>
      </c>
      <c r="I218" s="114">
        <v>1133.3699999999999</v>
      </c>
      <c r="J218" s="81" t="s">
        <v>7</v>
      </c>
      <c r="K218" s="67">
        <f>K219</f>
        <v>0</v>
      </c>
      <c r="L218" s="67">
        <f>L219</f>
        <v>283.33999999999997</v>
      </c>
      <c r="M218" s="67">
        <f>M219</f>
        <v>0</v>
      </c>
    </row>
    <row r="219" spans="1:13" s="1" customFormat="1" ht="28.5" customHeight="1" x14ac:dyDescent="0.25">
      <c r="A219" s="115"/>
      <c r="B219" s="123"/>
      <c r="C219" s="115"/>
      <c r="D219" s="112"/>
      <c r="E219" s="112"/>
      <c r="F219" s="115"/>
      <c r="G219" s="118"/>
      <c r="H219" s="119"/>
      <c r="I219" s="114"/>
      <c r="J219" s="38" t="s">
        <v>9</v>
      </c>
      <c r="K219" s="67">
        <v>0</v>
      </c>
      <c r="L219" s="67">
        <v>283.33999999999997</v>
      </c>
      <c r="M219" s="67">
        <v>0</v>
      </c>
    </row>
    <row r="220" spans="1:13" s="1" customFormat="1" ht="21.75" customHeight="1" x14ac:dyDescent="0.25">
      <c r="A220" s="115" t="s">
        <v>183</v>
      </c>
      <c r="B220" s="123" t="s">
        <v>90</v>
      </c>
      <c r="C220" s="112" t="s">
        <v>299</v>
      </c>
      <c r="D220" s="83" t="s">
        <v>24</v>
      </c>
      <c r="E220" s="112" t="s">
        <v>12</v>
      </c>
      <c r="F220" s="106" t="s">
        <v>11</v>
      </c>
      <c r="G220" s="116" t="s">
        <v>64</v>
      </c>
      <c r="H220" s="124">
        <f>I220+K220+L220+M220</f>
        <v>21257.87</v>
      </c>
      <c r="I220" s="127">
        <f>3032.96+1261.11</f>
        <v>4294.07</v>
      </c>
      <c r="J220" s="120" t="s">
        <v>7</v>
      </c>
      <c r="K220" s="129">
        <f>K222</f>
        <v>16963.8</v>
      </c>
      <c r="L220" s="129">
        <f>L222</f>
        <v>0</v>
      </c>
      <c r="M220" s="129">
        <f>M222</f>
        <v>0</v>
      </c>
    </row>
    <row r="221" spans="1:13" s="1" customFormat="1" ht="15.75" customHeight="1" x14ac:dyDescent="0.25">
      <c r="A221" s="115"/>
      <c r="B221" s="123"/>
      <c r="C221" s="112"/>
      <c r="D221" s="112" t="s">
        <v>19</v>
      </c>
      <c r="E221" s="112"/>
      <c r="F221" s="107"/>
      <c r="G221" s="117"/>
      <c r="H221" s="125"/>
      <c r="I221" s="128"/>
      <c r="J221" s="122"/>
      <c r="K221" s="130"/>
      <c r="L221" s="130"/>
      <c r="M221" s="130"/>
    </row>
    <row r="222" spans="1:13" s="1" customFormat="1" ht="28.5" customHeight="1" x14ac:dyDescent="0.25">
      <c r="A222" s="115"/>
      <c r="B222" s="123"/>
      <c r="C222" s="112"/>
      <c r="D222" s="112"/>
      <c r="E222" s="112"/>
      <c r="F222" s="108"/>
      <c r="G222" s="118"/>
      <c r="H222" s="126"/>
      <c r="I222" s="113"/>
      <c r="J222" s="38" t="s">
        <v>9</v>
      </c>
      <c r="K222" s="37">
        <v>16963.8</v>
      </c>
      <c r="L222" s="37">
        <v>0</v>
      </c>
      <c r="M222" s="37">
        <v>0</v>
      </c>
    </row>
    <row r="223" spans="1:13" s="1" customFormat="1" ht="15.75" customHeight="1" x14ac:dyDescent="0.25">
      <c r="A223" s="106" t="s">
        <v>184</v>
      </c>
      <c r="B223" s="109" t="s">
        <v>333</v>
      </c>
      <c r="C223" s="106" t="s">
        <v>98</v>
      </c>
      <c r="D223" s="35" t="s">
        <v>24</v>
      </c>
      <c r="E223" s="116" t="s">
        <v>12</v>
      </c>
      <c r="F223" s="115" t="s">
        <v>46</v>
      </c>
      <c r="G223" s="112" t="s">
        <v>342</v>
      </c>
      <c r="H223" s="119">
        <f>I223+K223+L223+M223</f>
        <v>16556.169999999998</v>
      </c>
      <c r="I223" s="114">
        <v>0</v>
      </c>
      <c r="J223" s="38" t="s">
        <v>7</v>
      </c>
      <c r="K223" s="37">
        <f>K224</f>
        <v>0</v>
      </c>
      <c r="L223" s="37">
        <f>L224</f>
        <v>16556.169999999998</v>
      </c>
      <c r="M223" s="37">
        <f>M224</f>
        <v>0</v>
      </c>
    </row>
    <row r="224" spans="1:13" s="1" customFormat="1" ht="47.25" customHeight="1" x14ac:dyDescent="0.25">
      <c r="A224" s="107"/>
      <c r="B224" s="110"/>
      <c r="C224" s="107"/>
      <c r="D224" s="116" t="s">
        <v>19</v>
      </c>
      <c r="E224" s="117"/>
      <c r="F224" s="115"/>
      <c r="G224" s="112"/>
      <c r="H224" s="119"/>
      <c r="I224" s="114"/>
      <c r="J224" s="38" t="s">
        <v>9</v>
      </c>
      <c r="K224" s="37">
        <v>0</v>
      </c>
      <c r="L224" s="37">
        <v>16556.169999999998</v>
      </c>
      <c r="M224" s="37">
        <v>0</v>
      </c>
    </row>
    <row r="225" spans="1:13" s="1" customFormat="1" ht="21" hidden="1" customHeight="1" x14ac:dyDescent="0.25">
      <c r="A225" s="107"/>
      <c r="B225" s="110"/>
      <c r="C225" s="107"/>
      <c r="D225" s="117"/>
      <c r="E225" s="117"/>
      <c r="F225" s="106" t="s">
        <v>11</v>
      </c>
      <c r="G225" s="116">
        <v>2027</v>
      </c>
      <c r="H225" s="119">
        <f>I225+K225+L225+M225</f>
        <v>0</v>
      </c>
      <c r="I225" s="114">
        <v>0</v>
      </c>
      <c r="J225" s="38" t="s">
        <v>7</v>
      </c>
      <c r="K225" s="67">
        <f>K226</f>
        <v>0</v>
      </c>
      <c r="L225" s="67">
        <f>L226</f>
        <v>0</v>
      </c>
      <c r="M225" s="67">
        <f>M226</f>
        <v>0</v>
      </c>
    </row>
    <row r="226" spans="1:13" s="1" customFormat="1" ht="21" hidden="1" customHeight="1" x14ac:dyDescent="0.25">
      <c r="A226" s="108"/>
      <c r="B226" s="111"/>
      <c r="C226" s="108"/>
      <c r="D226" s="118"/>
      <c r="E226" s="118"/>
      <c r="F226" s="108"/>
      <c r="G226" s="118"/>
      <c r="H226" s="119"/>
      <c r="I226" s="114"/>
      <c r="J226" s="38" t="s">
        <v>9</v>
      </c>
      <c r="K226" s="67">
        <v>0</v>
      </c>
      <c r="L226" s="67">
        <v>0</v>
      </c>
      <c r="M226" s="67">
        <v>0</v>
      </c>
    </row>
    <row r="227" spans="1:13" s="1" customFormat="1" ht="15.75" customHeight="1" x14ac:dyDescent="0.25">
      <c r="A227" s="106" t="s">
        <v>185</v>
      </c>
      <c r="B227" s="109" t="s">
        <v>332</v>
      </c>
      <c r="C227" s="106" t="s">
        <v>300</v>
      </c>
      <c r="D227" s="35" t="s">
        <v>24</v>
      </c>
      <c r="E227" s="116" t="s">
        <v>12</v>
      </c>
      <c r="F227" s="115" t="s">
        <v>46</v>
      </c>
      <c r="G227" s="112" t="s">
        <v>342</v>
      </c>
      <c r="H227" s="119">
        <f>I227+K227+L227+M227</f>
        <v>27347.96</v>
      </c>
      <c r="I227" s="114">
        <v>0</v>
      </c>
      <c r="J227" s="38" t="s">
        <v>7</v>
      </c>
      <c r="K227" s="37">
        <f>K228</f>
        <v>0</v>
      </c>
      <c r="L227" s="37">
        <f>L228</f>
        <v>27347.96</v>
      </c>
      <c r="M227" s="37">
        <f>M228</f>
        <v>0</v>
      </c>
    </row>
    <row r="228" spans="1:13" s="1" customFormat="1" ht="47.25" customHeight="1" x14ac:dyDescent="0.25">
      <c r="A228" s="107"/>
      <c r="B228" s="110"/>
      <c r="C228" s="107"/>
      <c r="D228" s="116" t="s">
        <v>19</v>
      </c>
      <c r="E228" s="117"/>
      <c r="F228" s="115"/>
      <c r="G228" s="112"/>
      <c r="H228" s="119"/>
      <c r="I228" s="114"/>
      <c r="J228" s="38" t="s">
        <v>9</v>
      </c>
      <c r="K228" s="37">
        <v>0</v>
      </c>
      <c r="L228" s="37">
        <v>27347.96</v>
      </c>
      <c r="M228" s="37">
        <v>0</v>
      </c>
    </row>
    <row r="229" spans="1:13" s="1" customFormat="1" ht="21" hidden="1" customHeight="1" x14ac:dyDescent="0.25">
      <c r="A229" s="107"/>
      <c r="B229" s="110"/>
      <c r="C229" s="107"/>
      <c r="D229" s="117"/>
      <c r="E229" s="117"/>
      <c r="F229" s="106" t="s">
        <v>11</v>
      </c>
      <c r="G229" s="116">
        <v>2027</v>
      </c>
      <c r="H229" s="119">
        <f>I229+K229+L229+M229</f>
        <v>0</v>
      </c>
      <c r="I229" s="114">
        <v>0</v>
      </c>
      <c r="J229" s="38" t="s">
        <v>7</v>
      </c>
      <c r="K229" s="67">
        <f>K230</f>
        <v>0</v>
      </c>
      <c r="L229" s="67">
        <f>L230</f>
        <v>0</v>
      </c>
      <c r="M229" s="67">
        <f>M230</f>
        <v>0</v>
      </c>
    </row>
    <row r="230" spans="1:13" s="1" customFormat="1" ht="21" hidden="1" customHeight="1" x14ac:dyDescent="0.25">
      <c r="A230" s="108"/>
      <c r="B230" s="111"/>
      <c r="C230" s="108"/>
      <c r="D230" s="118"/>
      <c r="E230" s="118"/>
      <c r="F230" s="108"/>
      <c r="G230" s="118"/>
      <c r="H230" s="119"/>
      <c r="I230" s="114"/>
      <c r="J230" s="38" t="s">
        <v>9</v>
      </c>
      <c r="K230" s="67">
        <v>0</v>
      </c>
      <c r="L230" s="67">
        <v>0</v>
      </c>
      <c r="M230" s="67">
        <v>0</v>
      </c>
    </row>
    <row r="231" spans="1:13" s="1" customFormat="1" ht="18" customHeight="1" x14ac:dyDescent="0.25">
      <c r="A231" s="106" t="s">
        <v>186</v>
      </c>
      <c r="B231" s="109" t="s">
        <v>96</v>
      </c>
      <c r="C231" s="106" t="s">
        <v>301</v>
      </c>
      <c r="D231" s="116" t="s">
        <v>24</v>
      </c>
      <c r="E231" s="116" t="s">
        <v>12</v>
      </c>
      <c r="F231" s="106" t="s">
        <v>11</v>
      </c>
      <c r="G231" s="116" t="s">
        <v>16</v>
      </c>
      <c r="H231" s="124">
        <f>I231+K231+L231+M231</f>
        <v>112857.84</v>
      </c>
      <c r="I231" s="127">
        <f>32.9+21.57+105343.08</f>
        <v>105397.55</v>
      </c>
      <c r="J231" s="120" t="s">
        <v>7</v>
      </c>
      <c r="K231" s="129">
        <f>K234+K233</f>
        <v>7460.29</v>
      </c>
      <c r="L231" s="129">
        <f>L234+L233</f>
        <v>0</v>
      </c>
      <c r="M231" s="129">
        <f>M234+M233</f>
        <v>0</v>
      </c>
    </row>
    <row r="232" spans="1:13" s="1" customFormat="1" x14ac:dyDescent="0.25">
      <c r="A232" s="107"/>
      <c r="B232" s="110"/>
      <c r="C232" s="107"/>
      <c r="D232" s="118"/>
      <c r="E232" s="117"/>
      <c r="F232" s="107"/>
      <c r="G232" s="117"/>
      <c r="H232" s="125"/>
      <c r="I232" s="128"/>
      <c r="J232" s="122"/>
      <c r="K232" s="130"/>
      <c r="L232" s="130"/>
      <c r="M232" s="130"/>
    </row>
    <row r="233" spans="1:13" s="1" customFormat="1" ht="15.75" x14ac:dyDescent="0.25">
      <c r="A233" s="107"/>
      <c r="B233" s="110"/>
      <c r="C233" s="107"/>
      <c r="D233" s="116" t="s">
        <v>50</v>
      </c>
      <c r="E233" s="117"/>
      <c r="F233" s="107"/>
      <c r="G233" s="117"/>
      <c r="H233" s="125"/>
      <c r="I233" s="128"/>
      <c r="J233" s="38" t="s">
        <v>8</v>
      </c>
      <c r="K233" s="28">
        <v>3730.15</v>
      </c>
      <c r="L233" s="28">
        <v>0</v>
      </c>
      <c r="M233" s="9">
        <v>0</v>
      </c>
    </row>
    <row r="234" spans="1:13" s="1" customFormat="1" ht="15.75" x14ac:dyDescent="0.25">
      <c r="A234" s="108"/>
      <c r="B234" s="111"/>
      <c r="C234" s="108"/>
      <c r="D234" s="118"/>
      <c r="E234" s="118"/>
      <c r="F234" s="108"/>
      <c r="G234" s="118"/>
      <c r="H234" s="126"/>
      <c r="I234" s="113"/>
      <c r="J234" s="38" t="s">
        <v>9</v>
      </c>
      <c r="K234" s="85">
        <v>3730.14</v>
      </c>
      <c r="L234" s="85">
        <v>0</v>
      </c>
      <c r="M234" s="37">
        <v>0</v>
      </c>
    </row>
    <row r="235" spans="1:13" s="1" customFormat="1" ht="22.5" customHeight="1" x14ac:dyDescent="0.25">
      <c r="A235" s="116" t="s">
        <v>187</v>
      </c>
      <c r="B235" s="120" t="s">
        <v>331</v>
      </c>
      <c r="C235" s="106" t="s">
        <v>302</v>
      </c>
      <c r="D235" s="42" t="s">
        <v>24</v>
      </c>
      <c r="E235" s="116" t="s">
        <v>12</v>
      </c>
      <c r="F235" s="115" t="s">
        <v>11</v>
      </c>
      <c r="G235" s="112" t="s">
        <v>117</v>
      </c>
      <c r="H235" s="119">
        <f>I235+K235+L235+M235</f>
        <v>67958.039999999994</v>
      </c>
      <c r="I235" s="114">
        <v>0</v>
      </c>
      <c r="J235" s="38" t="s">
        <v>7</v>
      </c>
      <c r="K235" s="37">
        <f>K236</f>
        <v>0</v>
      </c>
      <c r="L235" s="37">
        <f t="shared" ref="L235:M235" si="60">L236</f>
        <v>0</v>
      </c>
      <c r="M235" s="37">
        <f t="shared" si="60"/>
        <v>67958.039999999994</v>
      </c>
    </row>
    <row r="236" spans="1:13" s="1" customFormat="1" ht="44.25" customHeight="1" x14ac:dyDescent="0.25">
      <c r="A236" s="118"/>
      <c r="B236" s="122"/>
      <c r="C236" s="108"/>
      <c r="D236" s="42" t="s">
        <v>50</v>
      </c>
      <c r="E236" s="118"/>
      <c r="F236" s="115"/>
      <c r="G236" s="112"/>
      <c r="H236" s="112"/>
      <c r="I236" s="114"/>
      <c r="J236" s="38" t="s">
        <v>9</v>
      </c>
      <c r="K236" s="37">
        <v>0</v>
      </c>
      <c r="L236" s="37">
        <v>0</v>
      </c>
      <c r="M236" s="37">
        <v>67958.039999999994</v>
      </c>
    </row>
    <row r="237" spans="1:13" s="10" customFormat="1" ht="30.75" hidden="1" customHeight="1" x14ac:dyDescent="0.25">
      <c r="A237" s="106"/>
      <c r="B237" s="109" t="s">
        <v>61</v>
      </c>
      <c r="C237" s="106" t="s">
        <v>63</v>
      </c>
      <c r="D237" s="32" t="s">
        <v>24</v>
      </c>
      <c r="E237" s="106" t="s">
        <v>12</v>
      </c>
      <c r="F237" s="115" t="s">
        <v>13</v>
      </c>
      <c r="G237" s="115" t="s">
        <v>34</v>
      </c>
      <c r="H237" s="114">
        <f>I237+K237+L237+M237</f>
        <v>253.81</v>
      </c>
      <c r="I237" s="114">
        <v>253.81</v>
      </c>
      <c r="J237" s="39" t="s">
        <v>7</v>
      </c>
      <c r="K237" s="36">
        <f t="shared" ref="K237:M237" si="61">K238</f>
        <v>0</v>
      </c>
      <c r="L237" s="36">
        <f t="shared" si="61"/>
        <v>0</v>
      </c>
      <c r="M237" s="36">
        <f t="shared" si="61"/>
        <v>0</v>
      </c>
    </row>
    <row r="238" spans="1:13" s="10" customFormat="1" ht="30.75" hidden="1" customHeight="1" x14ac:dyDescent="0.25">
      <c r="A238" s="108"/>
      <c r="B238" s="111"/>
      <c r="C238" s="108"/>
      <c r="D238" s="32" t="s">
        <v>50</v>
      </c>
      <c r="E238" s="108"/>
      <c r="F238" s="115"/>
      <c r="G238" s="115"/>
      <c r="H238" s="115"/>
      <c r="I238" s="114"/>
      <c r="J238" s="39" t="s">
        <v>9</v>
      </c>
      <c r="K238" s="36"/>
      <c r="L238" s="36">
        <v>0</v>
      </c>
      <c r="M238" s="36">
        <v>0</v>
      </c>
    </row>
    <row r="239" spans="1:13" s="1" customFormat="1" ht="42.75" customHeight="1" x14ac:dyDescent="0.25">
      <c r="A239" s="115" t="s">
        <v>188</v>
      </c>
      <c r="B239" s="123" t="s">
        <v>138</v>
      </c>
      <c r="C239" s="115" t="s">
        <v>303</v>
      </c>
      <c r="D239" s="112" t="s">
        <v>24</v>
      </c>
      <c r="E239" s="112" t="s">
        <v>12</v>
      </c>
      <c r="F239" s="115" t="s">
        <v>46</v>
      </c>
      <c r="G239" s="112">
        <v>2025</v>
      </c>
      <c r="H239" s="119">
        <f>I239+K239+L239+M239</f>
        <v>5103.62</v>
      </c>
      <c r="I239" s="114">
        <v>0</v>
      </c>
      <c r="J239" s="38" t="s">
        <v>7</v>
      </c>
      <c r="K239" s="67">
        <f>K240</f>
        <v>5103.62</v>
      </c>
      <c r="L239" s="67">
        <f t="shared" ref="L239" si="62">L240</f>
        <v>0</v>
      </c>
      <c r="M239" s="67">
        <f t="shared" ref="M239" si="63">M240</f>
        <v>0</v>
      </c>
    </row>
    <row r="240" spans="1:13" s="1" customFormat="1" ht="15.75" x14ac:dyDescent="0.25">
      <c r="A240" s="115"/>
      <c r="B240" s="123"/>
      <c r="C240" s="115"/>
      <c r="D240" s="112"/>
      <c r="E240" s="112"/>
      <c r="F240" s="115"/>
      <c r="G240" s="112"/>
      <c r="H240" s="119"/>
      <c r="I240" s="114"/>
      <c r="J240" s="38" t="s">
        <v>9</v>
      </c>
      <c r="K240" s="67">
        <v>5103.62</v>
      </c>
      <c r="L240" s="67">
        <v>0</v>
      </c>
      <c r="M240" s="67">
        <v>0</v>
      </c>
    </row>
    <row r="241" spans="1:13" s="1" customFormat="1" ht="15.75" customHeight="1" x14ac:dyDescent="0.25">
      <c r="A241" s="115"/>
      <c r="B241" s="123"/>
      <c r="C241" s="115"/>
      <c r="D241" s="112" t="s">
        <v>50</v>
      </c>
      <c r="E241" s="112"/>
      <c r="F241" s="115" t="s">
        <v>13</v>
      </c>
      <c r="G241" s="112">
        <v>2027</v>
      </c>
      <c r="H241" s="119">
        <f>I241+K241+L241+M241</f>
        <v>106964.3</v>
      </c>
      <c r="I241" s="114">
        <v>0</v>
      </c>
      <c r="J241" s="81" t="s">
        <v>7</v>
      </c>
      <c r="K241" s="67">
        <f>K242</f>
        <v>0</v>
      </c>
      <c r="L241" s="67">
        <f>L242</f>
        <v>0</v>
      </c>
      <c r="M241" s="67">
        <f>M242</f>
        <v>106964.3</v>
      </c>
    </row>
    <row r="242" spans="1:13" s="1" customFormat="1" ht="28.5" customHeight="1" x14ac:dyDescent="0.25">
      <c r="A242" s="115"/>
      <c r="B242" s="123"/>
      <c r="C242" s="115"/>
      <c r="D242" s="112"/>
      <c r="E242" s="112"/>
      <c r="F242" s="115"/>
      <c r="G242" s="112"/>
      <c r="H242" s="119"/>
      <c r="I242" s="114"/>
      <c r="J242" s="38" t="s">
        <v>9</v>
      </c>
      <c r="K242" s="67">
        <v>0</v>
      </c>
      <c r="L242" s="67">
        <v>0</v>
      </c>
      <c r="M242" s="67">
        <v>106964.3</v>
      </c>
    </row>
    <row r="243" spans="1:13" s="10" customFormat="1" ht="20.25" customHeight="1" x14ac:dyDescent="0.25">
      <c r="A243" s="106" t="s">
        <v>189</v>
      </c>
      <c r="B243" s="109" t="s">
        <v>66</v>
      </c>
      <c r="C243" s="106" t="s">
        <v>304</v>
      </c>
      <c r="D243" s="45" t="s">
        <v>24</v>
      </c>
      <c r="E243" s="106" t="s">
        <v>12</v>
      </c>
      <c r="F243" s="115" t="s">
        <v>13</v>
      </c>
      <c r="G243" s="115" t="s">
        <v>16</v>
      </c>
      <c r="H243" s="114">
        <f>I243+K243+L243+M243</f>
        <v>24299.489999999998</v>
      </c>
      <c r="I243" s="114">
        <f>253.81+277.63</f>
        <v>531.44000000000005</v>
      </c>
      <c r="J243" s="39" t="s">
        <v>7</v>
      </c>
      <c r="K243" s="46">
        <f t="shared" ref="K243:M249" si="64">K244</f>
        <v>23768.05</v>
      </c>
      <c r="L243" s="46">
        <f t="shared" si="64"/>
        <v>0</v>
      </c>
      <c r="M243" s="46">
        <f t="shared" si="64"/>
        <v>0</v>
      </c>
    </row>
    <row r="244" spans="1:13" s="10" customFormat="1" ht="45" customHeight="1" x14ac:dyDescent="0.25">
      <c r="A244" s="108"/>
      <c r="B244" s="111"/>
      <c r="C244" s="108"/>
      <c r="D244" s="44" t="s">
        <v>50</v>
      </c>
      <c r="E244" s="108"/>
      <c r="F244" s="115"/>
      <c r="G244" s="115"/>
      <c r="H244" s="115"/>
      <c r="I244" s="114"/>
      <c r="J244" s="39" t="s">
        <v>9</v>
      </c>
      <c r="K244" s="46">
        <v>23768.05</v>
      </c>
      <c r="L244" s="46">
        <v>0</v>
      </c>
      <c r="M244" s="46">
        <v>0</v>
      </c>
    </row>
    <row r="245" spans="1:13" s="10" customFormat="1" ht="20.25" customHeight="1" x14ac:dyDescent="0.25">
      <c r="A245" s="106" t="s">
        <v>190</v>
      </c>
      <c r="B245" s="109" t="s">
        <v>67</v>
      </c>
      <c r="C245" s="106" t="s">
        <v>305</v>
      </c>
      <c r="D245" s="56" t="s">
        <v>24</v>
      </c>
      <c r="E245" s="106" t="s">
        <v>12</v>
      </c>
      <c r="F245" s="115" t="s">
        <v>13</v>
      </c>
      <c r="G245" s="115" t="s">
        <v>84</v>
      </c>
      <c r="H245" s="114">
        <f>I245+K245+L245+M245</f>
        <v>17487.23</v>
      </c>
      <c r="I245" s="114">
        <f>253.81+277.63</f>
        <v>531.44000000000005</v>
      </c>
      <c r="J245" s="39" t="s">
        <v>7</v>
      </c>
      <c r="K245" s="58">
        <f t="shared" si="64"/>
        <v>0</v>
      </c>
      <c r="L245" s="58">
        <f t="shared" si="64"/>
        <v>16955.79</v>
      </c>
      <c r="M245" s="58">
        <f t="shared" si="64"/>
        <v>0</v>
      </c>
    </row>
    <row r="246" spans="1:13" s="10" customFormat="1" ht="42" customHeight="1" x14ac:dyDescent="0.25">
      <c r="A246" s="108"/>
      <c r="B246" s="111"/>
      <c r="C246" s="108"/>
      <c r="D246" s="57" t="s">
        <v>50</v>
      </c>
      <c r="E246" s="108"/>
      <c r="F246" s="115"/>
      <c r="G246" s="115"/>
      <c r="H246" s="115"/>
      <c r="I246" s="114"/>
      <c r="J246" s="39" t="s">
        <v>9</v>
      </c>
      <c r="K246" s="58">
        <v>0</v>
      </c>
      <c r="L246" s="58">
        <v>16955.79</v>
      </c>
      <c r="M246" s="58">
        <v>0</v>
      </c>
    </row>
    <row r="247" spans="1:13" s="10" customFormat="1" ht="20.25" customHeight="1" x14ac:dyDescent="0.25">
      <c r="A247" s="115" t="s">
        <v>191</v>
      </c>
      <c r="B247" s="136" t="s">
        <v>68</v>
      </c>
      <c r="C247" s="112" t="s">
        <v>306</v>
      </c>
      <c r="D247" s="98" t="s">
        <v>24</v>
      </c>
      <c r="E247" s="115" t="s">
        <v>12</v>
      </c>
      <c r="F247" s="115" t="s">
        <v>13</v>
      </c>
      <c r="G247" s="115" t="s">
        <v>84</v>
      </c>
      <c r="H247" s="114">
        <f>I247+K247+L247+M247</f>
        <v>13552.38</v>
      </c>
      <c r="I247" s="114">
        <v>170.25</v>
      </c>
      <c r="J247" s="104" t="s">
        <v>7</v>
      </c>
      <c r="K247" s="103">
        <f t="shared" si="64"/>
        <v>0</v>
      </c>
      <c r="L247" s="103">
        <f t="shared" si="64"/>
        <v>13382.13</v>
      </c>
      <c r="M247" s="103">
        <f t="shared" si="64"/>
        <v>0</v>
      </c>
    </row>
    <row r="248" spans="1:13" s="10" customFormat="1" ht="44.25" customHeight="1" x14ac:dyDescent="0.25">
      <c r="A248" s="115"/>
      <c r="B248" s="136"/>
      <c r="C248" s="112"/>
      <c r="D248" s="98" t="s">
        <v>50</v>
      </c>
      <c r="E248" s="115"/>
      <c r="F248" s="115"/>
      <c r="G248" s="115"/>
      <c r="H248" s="115"/>
      <c r="I248" s="114"/>
      <c r="J248" s="104" t="s">
        <v>9</v>
      </c>
      <c r="K248" s="103">
        <v>0</v>
      </c>
      <c r="L248" s="103">
        <v>13382.13</v>
      </c>
      <c r="M248" s="103">
        <v>0</v>
      </c>
    </row>
    <row r="249" spans="1:13" s="10" customFormat="1" ht="20.25" hidden="1" customHeight="1" x14ac:dyDescent="0.25">
      <c r="A249" s="106"/>
      <c r="B249" s="120" t="s">
        <v>69</v>
      </c>
      <c r="C249" s="116" t="s">
        <v>70</v>
      </c>
      <c r="D249" s="32" t="s">
        <v>24</v>
      </c>
      <c r="E249" s="106" t="s">
        <v>12</v>
      </c>
      <c r="F249" s="115" t="s">
        <v>13</v>
      </c>
      <c r="G249" s="115" t="s">
        <v>119</v>
      </c>
      <c r="H249" s="114">
        <f>I249+K249+L249+M249</f>
        <v>253.81</v>
      </c>
      <c r="I249" s="114">
        <v>253.81</v>
      </c>
      <c r="J249" s="39" t="s">
        <v>7</v>
      </c>
      <c r="K249" s="36">
        <f t="shared" si="64"/>
        <v>0</v>
      </c>
      <c r="L249" s="36">
        <f t="shared" si="64"/>
        <v>0</v>
      </c>
      <c r="M249" s="36">
        <f t="shared" si="64"/>
        <v>0</v>
      </c>
    </row>
    <row r="250" spans="1:13" s="10" customFormat="1" ht="47.25" hidden="1" customHeight="1" x14ac:dyDescent="0.25">
      <c r="A250" s="108"/>
      <c r="B250" s="122"/>
      <c r="C250" s="118"/>
      <c r="D250" s="32" t="s">
        <v>50</v>
      </c>
      <c r="E250" s="108"/>
      <c r="F250" s="115"/>
      <c r="G250" s="115"/>
      <c r="H250" s="115"/>
      <c r="I250" s="114"/>
      <c r="J250" s="39" t="s">
        <v>9</v>
      </c>
      <c r="K250" s="36">
        <v>0</v>
      </c>
      <c r="L250" s="36">
        <v>0</v>
      </c>
      <c r="M250" s="36">
        <v>0</v>
      </c>
    </row>
    <row r="251" spans="1:13" s="10" customFormat="1" ht="23.25" customHeight="1" x14ac:dyDescent="0.25">
      <c r="A251" s="106" t="s">
        <v>192</v>
      </c>
      <c r="B251" s="120" t="s">
        <v>71</v>
      </c>
      <c r="C251" s="116" t="s">
        <v>307</v>
      </c>
      <c r="D251" s="78" t="s">
        <v>24</v>
      </c>
      <c r="E251" s="106" t="s">
        <v>12</v>
      </c>
      <c r="F251" s="106" t="s">
        <v>13</v>
      </c>
      <c r="G251" s="106" t="s">
        <v>85</v>
      </c>
      <c r="H251" s="127">
        <f>I251+K251+L251+M251</f>
        <v>14039.43</v>
      </c>
      <c r="I251" s="127">
        <f>253.81+277.63</f>
        <v>531.44000000000005</v>
      </c>
      <c r="J251" s="79" t="s">
        <v>7</v>
      </c>
      <c r="K251" s="41">
        <f>K252</f>
        <v>0</v>
      </c>
      <c r="L251" s="41">
        <f>L252</f>
        <v>13507.99</v>
      </c>
      <c r="M251" s="41">
        <f>M252</f>
        <v>0</v>
      </c>
    </row>
    <row r="252" spans="1:13" s="10" customFormat="1" ht="44.25" customHeight="1" x14ac:dyDescent="0.25">
      <c r="A252" s="108"/>
      <c r="B252" s="122"/>
      <c r="C252" s="118"/>
      <c r="D252" s="32" t="s">
        <v>50</v>
      </c>
      <c r="E252" s="108"/>
      <c r="F252" s="108"/>
      <c r="G252" s="108"/>
      <c r="H252" s="113"/>
      <c r="I252" s="113"/>
      <c r="J252" s="39" t="s">
        <v>9</v>
      </c>
      <c r="K252" s="36">
        <v>0</v>
      </c>
      <c r="L252" s="36">
        <v>13507.99</v>
      </c>
      <c r="M252" s="36">
        <v>0</v>
      </c>
    </row>
    <row r="253" spans="1:13" s="10" customFormat="1" ht="33" customHeight="1" x14ac:dyDescent="0.25">
      <c r="A253" s="106" t="s">
        <v>193</v>
      </c>
      <c r="B253" s="120" t="s">
        <v>72</v>
      </c>
      <c r="C253" s="116" t="s">
        <v>308</v>
      </c>
      <c r="D253" s="106" t="s">
        <v>24</v>
      </c>
      <c r="E253" s="106" t="s">
        <v>12</v>
      </c>
      <c r="F253" s="106" t="s">
        <v>13</v>
      </c>
      <c r="G253" s="106" t="s">
        <v>84</v>
      </c>
      <c r="H253" s="127">
        <f>I253+K253+L253+M253</f>
        <v>25662.55</v>
      </c>
      <c r="I253" s="127">
        <f>253.81+277.63</f>
        <v>531.44000000000005</v>
      </c>
      <c r="J253" s="109" t="s">
        <v>7</v>
      </c>
      <c r="K253" s="139">
        <f>K255</f>
        <v>0</v>
      </c>
      <c r="L253" s="139">
        <f>L255</f>
        <v>25131.11</v>
      </c>
      <c r="M253" s="139">
        <f>M255</f>
        <v>0</v>
      </c>
    </row>
    <row r="254" spans="1:13" s="10" customFormat="1" ht="20.25" customHeight="1" x14ac:dyDescent="0.25">
      <c r="A254" s="107"/>
      <c r="B254" s="121"/>
      <c r="C254" s="117"/>
      <c r="D254" s="108"/>
      <c r="E254" s="107"/>
      <c r="F254" s="107"/>
      <c r="G254" s="107"/>
      <c r="H254" s="128"/>
      <c r="I254" s="128"/>
      <c r="J254" s="111"/>
      <c r="K254" s="140"/>
      <c r="L254" s="140"/>
      <c r="M254" s="140"/>
    </row>
    <row r="255" spans="1:13" s="10" customFormat="1" ht="18.75" customHeight="1" x14ac:dyDescent="0.25">
      <c r="A255" s="108"/>
      <c r="B255" s="122"/>
      <c r="C255" s="118"/>
      <c r="D255" s="32" t="s">
        <v>50</v>
      </c>
      <c r="E255" s="108"/>
      <c r="F255" s="108"/>
      <c r="G255" s="108"/>
      <c r="H255" s="113"/>
      <c r="I255" s="113"/>
      <c r="J255" s="39" t="s">
        <v>9</v>
      </c>
      <c r="K255" s="58">
        <v>0</v>
      </c>
      <c r="L255" s="36">
        <v>25131.11</v>
      </c>
      <c r="M255" s="36">
        <v>0</v>
      </c>
    </row>
    <row r="256" spans="1:13" s="10" customFormat="1" ht="20.25" customHeight="1" x14ac:dyDescent="0.25">
      <c r="A256" s="107" t="s">
        <v>194</v>
      </c>
      <c r="B256" s="120" t="s">
        <v>73</v>
      </c>
      <c r="C256" s="116" t="s">
        <v>309</v>
      </c>
      <c r="D256" s="32" t="s">
        <v>24</v>
      </c>
      <c r="E256" s="106" t="s">
        <v>12</v>
      </c>
      <c r="F256" s="115" t="s">
        <v>13</v>
      </c>
      <c r="G256" s="115" t="s">
        <v>16</v>
      </c>
      <c r="H256" s="114">
        <f>I256+K256+L256+M256</f>
        <v>31789.84</v>
      </c>
      <c r="I256" s="114">
        <f>223.72+277.63</f>
        <v>501.35</v>
      </c>
      <c r="J256" s="39" t="s">
        <v>7</v>
      </c>
      <c r="K256" s="36">
        <f t="shared" ref="K256:M256" si="65">K257</f>
        <v>31288.49</v>
      </c>
      <c r="L256" s="36">
        <f t="shared" si="65"/>
        <v>0</v>
      </c>
      <c r="M256" s="36">
        <f t="shared" si="65"/>
        <v>0</v>
      </c>
    </row>
    <row r="257" spans="1:13" s="10" customFormat="1" ht="41.25" customHeight="1" x14ac:dyDescent="0.25">
      <c r="A257" s="108"/>
      <c r="B257" s="122"/>
      <c r="C257" s="118"/>
      <c r="D257" s="32" t="s">
        <v>50</v>
      </c>
      <c r="E257" s="108"/>
      <c r="F257" s="115"/>
      <c r="G257" s="115"/>
      <c r="H257" s="115"/>
      <c r="I257" s="114"/>
      <c r="J257" s="39" t="s">
        <v>9</v>
      </c>
      <c r="K257" s="36">
        <v>31288.49</v>
      </c>
      <c r="L257" s="36">
        <v>0</v>
      </c>
      <c r="M257" s="36">
        <v>0</v>
      </c>
    </row>
    <row r="258" spans="1:13" s="10" customFormat="1" ht="20.25" customHeight="1" x14ac:dyDescent="0.25">
      <c r="A258" s="106" t="s">
        <v>195</v>
      </c>
      <c r="B258" s="120" t="s">
        <v>74</v>
      </c>
      <c r="C258" s="116" t="s">
        <v>310</v>
      </c>
      <c r="D258" s="32" t="s">
        <v>24</v>
      </c>
      <c r="E258" s="106" t="s">
        <v>12</v>
      </c>
      <c r="F258" s="115" t="s">
        <v>13</v>
      </c>
      <c r="G258" s="115" t="s">
        <v>16</v>
      </c>
      <c r="H258" s="114">
        <f>I258+K258+L258+M258</f>
        <v>83479.64</v>
      </c>
      <c r="I258" s="114">
        <v>91.04</v>
      </c>
      <c r="J258" s="39" t="s">
        <v>7</v>
      </c>
      <c r="K258" s="36">
        <f t="shared" ref="K258:M258" si="66">K259</f>
        <v>83388.600000000006</v>
      </c>
      <c r="L258" s="36">
        <f t="shared" si="66"/>
        <v>0</v>
      </c>
      <c r="M258" s="36">
        <f t="shared" si="66"/>
        <v>0</v>
      </c>
    </row>
    <row r="259" spans="1:13" s="10" customFormat="1" ht="41.25" customHeight="1" x14ac:dyDescent="0.25">
      <c r="A259" s="108"/>
      <c r="B259" s="122"/>
      <c r="C259" s="118"/>
      <c r="D259" s="32" t="s">
        <v>50</v>
      </c>
      <c r="E259" s="108"/>
      <c r="F259" s="115"/>
      <c r="G259" s="115"/>
      <c r="H259" s="115"/>
      <c r="I259" s="114"/>
      <c r="J259" s="39" t="s">
        <v>9</v>
      </c>
      <c r="K259" s="36">
        <v>83388.600000000006</v>
      </c>
      <c r="L259" s="36">
        <v>0</v>
      </c>
      <c r="M259" s="36">
        <v>0</v>
      </c>
    </row>
    <row r="260" spans="1:13" s="10" customFormat="1" ht="15.75" hidden="1" x14ac:dyDescent="0.25">
      <c r="A260" s="115"/>
      <c r="B260" s="136" t="s">
        <v>75</v>
      </c>
      <c r="C260" s="115" t="s">
        <v>76</v>
      </c>
      <c r="D260" s="30" t="s">
        <v>24</v>
      </c>
      <c r="E260" s="115" t="s">
        <v>12</v>
      </c>
      <c r="F260" s="115" t="s">
        <v>13</v>
      </c>
      <c r="G260" s="115" t="s">
        <v>34</v>
      </c>
      <c r="H260" s="114">
        <f>I260+K260+L260+M260</f>
        <v>531.44000000000005</v>
      </c>
      <c r="I260" s="114">
        <v>265.72000000000003</v>
      </c>
      <c r="J260" s="39" t="s">
        <v>7</v>
      </c>
      <c r="K260" s="36">
        <f t="shared" ref="K260:M260" si="67">K261</f>
        <v>265.72000000000003</v>
      </c>
      <c r="L260" s="36">
        <f t="shared" si="67"/>
        <v>0</v>
      </c>
      <c r="M260" s="36">
        <f t="shared" si="67"/>
        <v>0</v>
      </c>
    </row>
    <row r="261" spans="1:13" s="10" customFormat="1" ht="47.25" hidden="1" customHeight="1" x14ac:dyDescent="0.25">
      <c r="A261" s="115"/>
      <c r="B261" s="136"/>
      <c r="C261" s="115"/>
      <c r="D261" s="30" t="s">
        <v>50</v>
      </c>
      <c r="E261" s="115"/>
      <c r="F261" s="115"/>
      <c r="G261" s="115"/>
      <c r="H261" s="115"/>
      <c r="I261" s="114"/>
      <c r="J261" s="39" t="s">
        <v>9</v>
      </c>
      <c r="K261" s="36">
        <v>265.72000000000003</v>
      </c>
      <c r="L261" s="36">
        <v>0</v>
      </c>
      <c r="M261" s="36">
        <v>0</v>
      </c>
    </row>
    <row r="262" spans="1:13" s="1" customFormat="1" ht="29.25" customHeight="1" x14ac:dyDescent="0.25">
      <c r="A262" s="115" t="s">
        <v>196</v>
      </c>
      <c r="B262" s="123" t="s">
        <v>139</v>
      </c>
      <c r="C262" s="115" t="s">
        <v>311</v>
      </c>
      <c r="D262" s="112" t="s">
        <v>24</v>
      </c>
      <c r="E262" s="112" t="s">
        <v>12</v>
      </c>
      <c r="F262" s="115" t="s">
        <v>101</v>
      </c>
      <c r="G262" s="112">
        <v>2025</v>
      </c>
      <c r="H262" s="119">
        <f>I262+K262+L262+M262</f>
        <v>4303.49</v>
      </c>
      <c r="I262" s="114">
        <v>0</v>
      </c>
      <c r="J262" s="38" t="s">
        <v>7</v>
      </c>
      <c r="K262" s="67">
        <f>K263</f>
        <v>4303.49</v>
      </c>
      <c r="L262" s="67">
        <f t="shared" ref="L262" si="68">L263</f>
        <v>0</v>
      </c>
      <c r="M262" s="67">
        <f t="shared" ref="M262" si="69">M263</f>
        <v>0</v>
      </c>
    </row>
    <row r="263" spans="1:13" s="1" customFormat="1" ht="15.75" x14ac:dyDescent="0.25">
      <c r="A263" s="115"/>
      <c r="B263" s="123"/>
      <c r="C263" s="115"/>
      <c r="D263" s="112"/>
      <c r="E263" s="112"/>
      <c r="F263" s="115"/>
      <c r="G263" s="112"/>
      <c r="H263" s="119"/>
      <c r="I263" s="114"/>
      <c r="J263" s="38" t="s">
        <v>9</v>
      </c>
      <c r="K263" s="67">
        <v>4303.49</v>
      </c>
      <c r="L263" s="67">
        <v>0</v>
      </c>
      <c r="M263" s="67">
        <v>0</v>
      </c>
    </row>
    <row r="264" spans="1:13" s="1" customFormat="1" ht="15.75" customHeight="1" x14ac:dyDescent="0.25">
      <c r="A264" s="115"/>
      <c r="B264" s="123"/>
      <c r="C264" s="115"/>
      <c r="D264" s="112" t="s">
        <v>50</v>
      </c>
      <c r="E264" s="112"/>
      <c r="F264" s="115" t="s">
        <v>13</v>
      </c>
      <c r="G264" s="112">
        <v>2026</v>
      </c>
      <c r="H264" s="119">
        <f>I264+K264+L264+M264</f>
        <v>32734.880000000001</v>
      </c>
      <c r="I264" s="114">
        <v>0</v>
      </c>
      <c r="J264" s="81" t="s">
        <v>7</v>
      </c>
      <c r="K264" s="67">
        <f>K265</f>
        <v>0</v>
      </c>
      <c r="L264" s="67">
        <f>L265</f>
        <v>32734.880000000001</v>
      </c>
      <c r="M264" s="67">
        <f>M265</f>
        <v>0</v>
      </c>
    </row>
    <row r="265" spans="1:13" s="1" customFormat="1" ht="19.5" customHeight="1" x14ac:dyDescent="0.25">
      <c r="A265" s="115"/>
      <c r="B265" s="123"/>
      <c r="C265" s="115"/>
      <c r="D265" s="112"/>
      <c r="E265" s="112"/>
      <c r="F265" s="115"/>
      <c r="G265" s="112"/>
      <c r="H265" s="119"/>
      <c r="I265" s="114"/>
      <c r="J265" s="38" t="s">
        <v>9</v>
      </c>
      <c r="K265" s="67">
        <v>0</v>
      </c>
      <c r="L265" s="67">
        <v>32734.880000000001</v>
      </c>
      <c r="M265" s="67">
        <v>0</v>
      </c>
    </row>
    <row r="266" spans="1:13" s="1" customFormat="1" ht="31.5" customHeight="1" x14ac:dyDescent="0.25">
      <c r="A266" s="115" t="s">
        <v>197</v>
      </c>
      <c r="B266" s="123" t="s">
        <v>140</v>
      </c>
      <c r="C266" s="115" t="s">
        <v>312</v>
      </c>
      <c r="D266" s="112" t="s">
        <v>24</v>
      </c>
      <c r="E266" s="112" t="s">
        <v>12</v>
      </c>
      <c r="F266" s="115" t="s">
        <v>101</v>
      </c>
      <c r="G266" s="112">
        <v>2025</v>
      </c>
      <c r="H266" s="119">
        <f>I266+K266+L266+M266</f>
        <v>3723.85</v>
      </c>
      <c r="I266" s="114">
        <v>0</v>
      </c>
      <c r="J266" s="38" t="s">
        <v>7</v>
      </c>
      <c r="K266" s="67">
        <f>K267</f>
        <v>3723.85</v>
      </c>
      <c r="L266" s="67">
        <f t="shared" ref="L266" si="70">L267</f>
        <v>0</v>
      </c>
      <c r="M266" s="67">
        <f t="shared" ref="M266" si="71">M267</f>
        <v>0</v>
      </c>
    </row>
    <row r="267" spans="1:13" s="1" customFormat="1" ht="15.75" x14ac:dyDescent="0.25">
      <c r="A267" s="115"/>
      <c r="B267" s="123"/>
      <c r="C267" s="115"/>
      <c r="D267" s="112"/>
      <c r="E267" s="112"/>
      <c r="F267" s="115"/>
      <c r="G267" s="112"/>
      <c r="H267" s="119"/>
      <c r="I267" s="114"/>
      <c r="J267" s="38" t="s">
        <v>9</v>
      </c>
      <c r="K267" s="67">
        <v>3723.85</v>
      </c>
      <c r="L267" s="67">
        <v>0</v>
      </c>
      <c r="M267" s="67">
        <v>0</v>
      </c>
    </row>
    <row r="268" spans="1:13" s="1" customFormat="1" ht="15.75" customHeight="1" x14ac:dyDescent="0.25">
      <c r="A268" s="115"/>
      <c r="B268" s="123"/>
      <c r="C268" s="115"/>
      <c r="D268" s="112" t="s">
        <v>50</v>
      </c>
      <c r="E268" s="112"/>
      <c r="F268" s="115" t="s">
        <v>13</v>
      </c>
      <c r="G268" s="112">
        <v>2027</v>
      </c>
      <c r="H268" s="119">
        <f>I268+K268+L268+M268</f>
        <v>10379.17</v>
      </c>
      <c r="I268" s="114">
        <v>0</v>
      </c>
      <c r="J268" s="81" t="s">
        <v>7</v>
      </c>
      <c r="K268" s="67">
        <f>K269</f>
        <v>0</v>
      </c>
      <c r="L268" s="67">
        <f>L269</f>
        <v>0</v>
      </c>
      <c r="M268" s="67">
        <f>M269</f>
        <v>10379.17</v>
      </c>
    </row>
    <row r="269" spans="1:13" s="1" customFormat="1" ht="28.5" customHeight="1" x14ac:dyDescent="0.25">
      <c r="A269" s="115"/>
      <c r="B269" s="123"/>
      <c r="C269" s="115"/>
      <c r="D269" s="112"/>
      <c r="E269" s="112"/>
      <c r="F269" s="115"/>
      <c r="G269" s="112"/>
      <c r="H269" s="119"/>
      <c r="I269" s="114"/>
      <c r="J269" s="38" t="s">
        <v>9</v>
      </c>
      <c r="K269" s="67">
        <v>0</v>
      </c>
      <c r="L269" s="67">
        <v>0</v>
      </c>
      <c r="M269" s="67">
        <v>10379.17</v>
      </c>
    </row>
    <row r="270" spans="1:13" s="1" customFormat="1" ht="39" customHeight="1" x14ac:dyDescent="0.25">
      <c r="A270" s="115" t="s">
        <v>198</v>
      </c>
      <c r="B270" s="123" t="s">
        <v>141</v>
      </c>
      <c r="C270" s="115" t="s">
        <v>313</v>
      </c>
      <c r="D270" s="112" t="s">
        <v>24</v>
      </c>
      <c r="E270" s="112" t="s">
        <v>12</v>
      </c>
      <c r="F270" s="115" t="s">
        <v>101</v>
      </c>
      <c r="G270" s="112">
        <v>2025</v>
      </c>
      <c r="H270" s="119">
        <f>I270+K270+L270+M270</f>
        <v>3811.47</v>
      </c>
      <c r="I270" s="114">
        <v>0</v>
      </c>
      <c r="J270" s="38" t="s">
        <v>7</v>
      </c>
      <c r="K270" s="67">
        <f>K271</f>
        <v>3811.47</v>
      </c>
      <c r="L270" s="67">
        <f t="shared" ref="L270" si="72">L271</f>
        <v>0</v>
      </c>
      <c r="M270" s="67">
        <f t="shared" ref="M270" si="73">M271</f>
        <v>0</v>
      </c>
    </row>
    <row r="271" spans="1:13" s="1" customFormat="1" ht="15.75" x14ac:dyDescent="0.25">
      <c r="A271" s="115"/>
      <c r="B271" s="123"/>
      <c r="C271" s="115"/>
      <c r="D271" s="112"/>
      <c r="E271" s="112"/>
      <c r="F271" s="115"/>
      <c r="G271" s="112"/>
      <c r="H271" s="119"/>
      <c r="I271" s="114"/>
      <c r="J271" s="38" t="s">
        <v>9</v>
      </c>
      <c r="K271" s="67">
        <v>3811.47</v>
      </c>
      <c r="L271" s="67">
        <v>0</v>
      </c>
      <c r="M271" s="67">
        <v>0</v>
      </c>
    </row>
    <row r="272" spans="1:13" s="1" customFormat="1" ht="15.75" customHeight="1" x14ac:dyDescent="0.25">
      <c r="A272" s="115"/>
      <c r="B272" s="123"/>
      <c r="C272" s="115"/>
      <c r="D272" s="112" t="s">
        <v>50</v>
      </c>
      <c r="E272" s="112"/>
      <c r="F272" s="115" t="s">
        <v>13</v>
      </c>
      <c r="G272" s="112">
        <v>2027</v>
      </c>
      <c r="H272" s="119">
        <f>I272+K272+L272+M272</f>
        <v>16224.8</v>
      </c>
      <c r="I272" s="114">
        <v>0</v>
      </c>
      <c r="J272" s="81" t="s">
        <v>7</v>
      </c>
      <c r="K272" s="67">
        <f>K273</f>
        <v>0</v>
      </c>
      <c r="L272" s="67">
        <f>L273</f>
        <v>0</v>
      </c>
      <c r="M272" s="67">
        <f>M273</f>
        <v>16224.8</v>
      </c>
    </row>
    <row r="273" spans="1:13" s="1" customFormat="1" ht="28.5" customHeight="1" x14ac:dyDescent="0.25">
      <c r="A273" s="115"/>
      <c r="B273" s="123"/>
      <c r="C273" s="115"/>
      <c r="D273" s="112"/>
      <c r="E273" s="112"/>
      <c r="F273" s="115"/>
      <c r="G273" s="112"/>
      <c r="H273" s="119"/>
      <c r="I273" s="114"/>
      <c r="J273" s="38" t="s">
        <v>9</v>
      </c>
      <c r="K273" s="67">
        <v>0</v>
      </c>
      <c r="L273" s="67">
        <v>0</v>
      </c>
      <c r="M273" s="67">
        <v>16224.8</v>
      </c>
    </row>
    <row r="274" spans="1:13" s="1" customFormat="1" ht="39.75" customHeight="1" x14ac:dyDescent="0.25">
      <c r="A274" s="115" t="s">
        <v>199</v>
      </c>
      <c r="B274" s="123" t="s">
        <v>142</v>
      </c>
      <c r="C274" s="115" t="s">
        <v>314</v>
      </c>
      <c r="D274" s="112" t="s">
        <v>24</v>
      </c>
      <c r="E274" s="112" t="s">
        <v>12</v>
      </c>
      <c r="F274" s="115" t="s">
        <v>101</v>
      </c>
      <c r="G274" s="112">
        <v>2025</v>
      </c>
      <c r="H274" s="119">
        <f>I274+K274+L274+M274</f>
        <v>3459.04</v>
      </c>
      <c r="I274" s="114">
        <v>0</v>
      </c>
      <c r="J274" s="38" t="s">
        <v>7</v>
      </c>
      <c r="K274" s="67">
        <f>K275</f>
        <v>3459.04</v>
      </c>
      <c r="L274" s="67">
        <f t="shared" ref="L274" si="74">L275</f>
        <v>0</v>
      </c>
      <c r="M274" s="67">
        <f t="shared" ref="M274" si="75">M275</f>
        <v>0</v>
      </c>
    </row>
    <row r="275" spans="1:13" s="1" customFormat="1" ht="15.75" x14ac:dyDescent="0.25">
      <c r="A275" s="115"/>
      <c r="B275" s="123"/>
      <c r="C275" s="115"/>
      <c r="D275" s="112"/>
      <c r="E275" s="112"/>
      <c r="F275" s="115"/>
      <c r="G275" s="112"/>
      <c r="H275" s="119"/>
      <c r="I275" s="114"/>
      <c r="J275" s="38" t="s">
        <v>9</v>
      </c>
      <c r="K275" s="67">
        <v>3459.04</v>
      </c>
      <c r="L275" s="67">
        <v>0</v>
      </c>
      <c r="M275" s="67">
        <v>0</v>
      </c>
    </row>
    <row r="276" spans="1:13" s="1" customFormat="1" ht="15.75" customHeight="1" x14ac:dyDescent="0.25">
      <c r="A276" s="115"/>
      <c r="B276" s="123"/>
      <c r="C276" s="115"/>
      <c r="D276" s="112" t="s">
        <v>50</v>
      </c>
      <c r="E276" s="112"/>
      <c r="F276" s="115" t="s">
        <v>13</v>
      </c>
      <c r="G276" s="112">
        <v>2026</v>
      </c>
      <c r="H276" s="119">
        <f>I276+K276+L276+M276</f>
        <v>31529.51</v>
      </c>
      <c r="I276" s="114">
        <v>0</v>
      </c>
      <c r="J276" s="81" t="s">
        <v>7</v>
      </c>
      <c r="K276" s="67">
        <f>K277</f>
        <v>0</v>
      </c>
      <c r="L276" s="67">
        <f>L277</f>
        <v>31529.51</v>
      </c>
      <c r="M276" s="67">
        <f>M277</f>
        <v>0</v>
      </c>
    </row>
    <row r="277" spans="1:13" s="1" customFormat="1" ht="28.5" customHeight="1" x14ac:dyDescent="0.25">
      <c r="A277" s="115"/>
      <c r="B277" s="123"/>
      <c r="C277" s="115"/>
      <c r="D277" s="112"/>
      <c r="E277" s="112"/>
      <c r="F277" s="115"/>
      <c r="G277" s="112"/>
      <c r="H277" s="119"/>
      <c r="I277" s="114"/>
      <c r="J277" s="38" t="s">
        <v>9</v>
      </c>
      <c r="K277" s="67">
        <v>0</v>
      </c>
      <c r="L277" s="67">
        <v>31529.51</v>
      </c>
      <c r="M277" s="67">
        <v>0</v>
      </c>
    </row>
    <row r="278" spans="1:13" s="1" customFormat="1" ht="41.25" customHeight="1" x14ac:dyDescent="0.25">
      <c r="A278" s="115" t="s">
        <v>200</v>
      </c>
      <c r="B278" s="123" t="s">
        <v>143</v>
      </c>
      <c r="C278" s="115" t="s">
        <v>315</v>
      </c>
      <c r="D278" s="112" t="s">
        <v>24</v>
      </c>
      <c r="E278" s="112" t="s">
        <v>12</v>
      </c>
      <c r="F278" s="115" t="s">
        <v>101</v>
      </c>
      <c r="G278" s="112">
        <v>2025</v>
      </c>
      <c r="H278" s="119">
        <f>I278+K278+L278+M278</f>
        <v>3811.47</v>
      </c>
      <c r="I278" s="114">
        <v>0</v>
      </c>
      <c r="J278" s="38" t="s">
        <v>7</v>
      </c>
      <c r="K278" s="67">
        <f>K279</f>
        <v>3811.47</v>
      </c>
      <c r="L278" s="67">
        <f t="shared" ref="L278" si="76">L279</f>
        <v>0</v>
      </c>
      <c r="M278" s="67">
        <f t="shared" ref="M278" si="77">M279</f>
        <v>0</v>
      </c>
    </row>
    <row r="279" spans="1:13" s="1" customFormat="1" ht="15.75" x14ac:dyDescent="0.25">
      <c r="A279" s="115"/>
      <c r="B279" s="123"/>
      <c r="C279" s="115"/>
      <c r="D279" s="112"/>
      <c r="E279" s="112"/>
      <c r="F279" s="115"/>
      <c r="G279" s="112"/>
      <c r="H279" s="119"/>
      <c r="I279" s="114"/>
      <c r="J279" s="38" t="s">
        <v>9</v>
      </c>
      <c r="K279" s="67">
        <v>3811.47</v>
      </c>
      <c r="L279" s="67">
        <v>0</v>
      </c>
      <c r="M279" s="67">
        <v>0</v>
      </c>
    </row>
    <row r="280" spans="1:13" s="1" customFormat="1" ht="15.75" customHeight="1" x14ac:dyDescent="0.25">
      <c r="A280" s="115"/>
      <c r="B280" s="123"/>
      <c r="C280" s="115"/>
      <c r="D280" s="112" t="s">
        <v>50</v>
      </c>
      <c r="E280" s="112"/>
      <c r="F280" s="115" t="s">
        <v>13</v>
      </c>
      <c r="G280" s="112">
        <v>2026</v>
      </c>
      <c r="H280" s="119">
        <f>I280+K280+L280+M280</f>
        <v>9148.7999999999993</v>
      </c>
      <c r="I280" s="114">
        <v>0</v>
      </c>
      <c r="J280" s="81" t="s">
        <v>7</v>
      </c>
      <c r="K280" s="67">
        <f>K281</f>
        <v>0</v>
      </c>
      <c r="L280" s="67">
        <f>L281</f>
        <v>9148.7999999999993</v>
      </c>
      <c r="M280" s="67">
        <f>M281</f>
        <v>0</v>
      </c>
    </row>
    <row r="281" spans="1:13" s="1" customFormat="1" ht="28.5" customHeight="1" x14ac:dyDescent="0.25">
      <c r="A281" s="115"/>
      <c r="B281" s="123"/>
      <c r="C281" s="115"/>
      <c r="D281" s="112"/>
      <c r="E281" s="112"/>
      <c r="F281" s="115"/>
      <c r="G281" s="112"/>
      <c r="H281" s="119"/>
      <c r="I281" s="114"/>
      <c r="J281" s="38" t="s">
        <v>9</v>
      </c>
      <c r="K281" s="67">
        <v>0</v>
      </c>
      <c r="L281" s="67">
        <v>9148.7999999999993</v>
      </c>
      <c r="M281" s="67">
        <v>0</v>
      </c>
    </row>
    <row r="282" spans="1:13" s="1" customFormat="1" ht="50.25" customHeight="1" x14ac:dyDescent="0.25">
      <c r="A282" s="115" t="s">
        <v>201</v>
      </c>
      <c r="B282" s="123" t="s">
        <v>144</v>
      </c>
      <c r="C282" s="115" t="s">
        <v>316</v>
      </c>
      <c r="D282" s="112" t="s">
        <v>24</v>
      </c>
      <c r="E282" s="112" t="s">
        <v>12</v>
      </c>
      <c r="F282" s="115" t="s">
        <v>46</v>
      </c>
      <c r="G282" s="116" t="s">
        <v>87</v>
      </c>
      <c r="H282" s="119">
        <f>I282+K282+L282+M282</f>
        <v>7689.54</v>
      </c>
      <c r="I282" s="114">
        <v>0</v>
      </c>
      <c r="J282" s="38" t="s">
        <v>7</v>
      </c>
      <c r="K282" s="67">
        <f>K283</f>
        <v>7689.54</v>
      </c>
      <c r="L282" s="67">
        <f t="shared" ref="L282" si="78">L283</f>
        <v>0</v>
      </c>
      <c r="M282" s="67">
        <f t="shared" ref="M282" si="79">M283</f>
        <v>0</v>
      </c>
    </row>
    <row r="283" spans="1:13" s="1" customFormat="1" ht="15.75" x14ac:dyDescent="0.25">
      <c r="A283" s="115"/>
      <c r="B283" s="123"/>
      <c r="C283" s="115"/>
      <c r="D283" s="112"/>
      <c r="E283" s="112"/>
      <c r="F283" s="115"/>
      <c r="G283" s="117"/>
      <c r="H283" s="119"/>
      <c r="I283" s="114"/>
      <c r="J283" s="38" t="s">
        <v>9</v>
      </c>
      <c r="K283" s="67">
        <v>7689.54</v>
      </c>
      <c r="L283" s="67">
        <v>0</v>
      </c>
      <c r="M283" s="67">
        <v>0</v>
      </c>
    </row>
    <row r="284" spans="1:13" s="1" customFormat="1" ht="15.75" customHeight="1" x14ac:dyDescent="0.25">
      <c r="A284" s="115"/>
      <c r="B284" s="123"/>
      <c r="C284" s="115"/>
      <c r="D284" s="112" t="s">
        <v>50</v>
      </c>
      <c r="E284" s="112"/>
      <c r="F284" s="115" t="s">
        <v>13</v>
      </c>
      <c r="G284" s="117"/>
      <c r="H284" s="119">
        <f>I284+K284+L284+M284</f>
        <v>141.19999999999999</v>
      </c>
      <c r="I284" s="114">
        <v>0</v>
      </c>
      <c r="J284" s="81" t="s">
        <v>7</v>
      </c>
      <c r="K284" s="67">
        <f>K285</f>
        <v>141.19999999999999</v>
      </c>
      <c r="L284" s="67">
        <f>L285</f>
        <v>0</v>
      </c>
      <c r="M284" s="67">
        <f>M285</f>
        <v>0</v>
      </c>
    </row>
    <row r="285" spans="1:13" s="1" customFormat="1" ht="17.25" customHeight="1" x14ac:dyDescent="0.25">
      <c r="A285" s="115"/>
      <c r="B285" s="123"/>
      <c r="C285" s="115"/>
      <c r="D285" s="112"/>
      <c r="E285" s="112"/>
      <c r="F285" s="115"/>
      <c r="G285" s="118"/>
      <c r="H285" s="119"/>
      <c r="I285" s="114"/>
      <c r="J285" s="38" t="s">
        <v>9</v>
      </c>
      <c r="K285" s="67">
        <v>141.19999999999999</v>
      </c>
      <c r="L285" s="67">
        <v>0</v>
      </c>
      <c r="M285" s="67">
        <v>0</v>
      </c>
    </row>
    <row r="286" spans="1:13" s="1" customFormat="1" ht="50.25" customHeight="1" x14ac:dyDescent="0.25">
      <c r="A286" s="115" t="s">
        <v>202</v>
      </c>
      <c r="B286" s="123" t="s">
        <v>145</v>
      </c>
      <c r="C286" s="115" t="s">
        <v>317</v>
      </c>
      <c r="D286" s="112" t="s">
        <v>24</v>
      </c>
      <c r="E286" s="112" t="s">
        <v>12</v>
      </c>
      <c r="F286" s="115" t="s">
        <v>46</v>
      </c>
      <c r="G286" s="116" t="s">
        <v>87</v>
      </c>
      <c r="H286" s="119">
        <f>I286+K286+L286+M286</f>
        <v>9488.81</v>
      </c>
      <c r="I286" s="114">
        <v>0</v>
      </c>
      <c r="J286" s="38" t="s">
        <v>7</v>
      </c>
      <c r="K286" s="67">
        <f>K287</f>
        <v>9488.81</v>
      </c>
      <c r="L286" s="67">
        <f t="shared" ref="L286" si="80">L287</f>
        <v>0</v>
      </c>
      <c r="M286" s="67">
        <f t="shared" ref="M286" si="81">M287</f>
        <v>0</v>
      </c>
    </row>
    <row r="287" spans="1:13" s="1" customFormat="1" ht="15.75" x14ac:dyDescent="0.25">
      <c r="A287" s="115"/>
      <c r="B287" s="123"/>
      <c r="C287" s="115"/>
      <c r="D287" s="112"/>
      <c r="E287" s="112"/>
      <c r="F287" s="115"/>
      <c r="G287" s="117"/>
      <c r="H287" s="119"/>
      <c r="I287" s="114"/>
      <c r="J287" s="38" t="s">
        <v>9</v>
      </c>
      <c r="K287" s="67">
        <v>9488.81</v>
      </c>
      <c r="L287" s="67">
        <v>0</v>
      </c>
      <c r="M287" s="67">
        <v>0</v>
      </c>
    </row>
    <row r="288" spans="1:13" s="1" customFormat="1" ht="15.75" customHeight="1" x14ac:dyDescent="0.25">
      <c r="A288" s="115"/>
      <c r="B288" s="123"/>
      <c r="C288" s="115"/>
      <c r="D288" s="112" t="s">
        <v>50</v>
      </c>
      <c r="E288" s="112"/>
      <c r="F288" s="115" t="s">
        <v>13</v>
      </c>
      <c r="G288" s="117"/>
      <c r="H288" s="119">
        <f>I288+K288+L288+M288</f>
        <v>141.19999999999999</v>
      </c>
      <c r="I288" s="114">
        <v>0</v>
      </c>
      <c r="J288" s="81" t="s">
        <v>7</v>
      </c>
      <c r="K288" s="67">
        <f>K289</f>
        <v>141.19999999999999</v>
      </c>
      <c r="L288" s="67">
        <f>L289</f>
        <v>0</v>
      </c>
      <c r="M288" s="67">
        <f>M289</f>
        <v>0</v>
      </c>
    </row>
    <row r="289" spans="1:13" s="1" customFormat="1" ht="18.75" customHeight="1" x14ac:dyDescent="0.25">
      <c r="A289" s="115"/>
      <c r="B289" s="123"/>
      <c r="C289" s="115"/>
      <c r="D289" s="112"/>
      <c r="E289" s="112"/>
      <c r="F289" s="115"/>
      <c r="G289" s="118"/>
      <c r="H289" s="119"/>
      <c r="I289" s="114"/>
      <c r="J289" s="38" t="s">
        <v>9</v>
      </c>
      <c r="K289" s="67">
        <v>141.19999999999999</v>
      </c>
      <c r="L289" s="67">
        <v>0</v>
      </c>
      <c r="M289" s="67">
        <v>0</v>
      </c>
    </row>
    <row r="290" spans="1:13" s="1" customFormat="1" ht="50.25" customHeight="1" x14ac:dyDescent="0.25">
      <c r="A290" s="115" t="s">
        <v>203</v>
      </c>
      <c r="B290" s="123" t="s">
        <v>146</v>
      </c>
      <c r="C290" s="115" t="s">
        <v>318</v>
      </c>
      <c r="D290" s="112" t="s">
        <v>24</v>
      </c>
      <c r="E290" s="112" t="s">
        <v>12</v>
      </c>
      <c r="F290" s="115" t="s">
        <v>46</v>
      </c>
      <c r="G290" s="116" t="s">
        <v>87</v>
      </c>
      <c r="H290" s="119">
        <f>I290+K290+L290+M290</f>
        <v>6004.08</v>
      </c>
      <c r="I290" s="114">
        <v>0</v>
      </c>
      <c r="J290" s="38" t="s">
        <v>7</v>
      </c>
      <c r="K290" s="67">
        <f>K291</f>
        <v>6004.08</v>
      </c>
      <c r="L290" s="67">
        <f t="shared" ref="L290" si="82">L291</f>
        <v>0</v>
      </c>
      <c r="M290" s="67">
        <f t="shared" ref="M290" si="83">M291</f>
        <v>0</v>
      </c>
    </row>
    <row r="291" spans="1:13" s="1" customFormat="1" ht="15.75" x14ac:dyDescent="0.25">
      <c r="A291" s="115"/>
      <c r="B291" s="123"/>
      <c r="C291" s="115"/>
      <c r="D291" s="112"/>
      <c r="E291" s="112"/>
      <c r="F291" s="115"/>
      <c r="G291" s="117"/>
      <c r="H291" s="119"/>
      <c r="I291" s="114"/>
      <c r="J291" s="38" t="s">
        <v>9</v>
      </c>
      <c r="K291" s="67">
        <v>6004.08</v>
      </c>
      <c r="L291" s="67">
        <v>0</v>
      </c>
      <c r="M291" s="67">
        <v>0</v>
      </c>
    </row>
    <row r="292" spans="1:13" s="1" customFormat="1" ht="15.75" customHeight="1" x14ac:dyDescent="0.25">
      <c r="A292" s="115"/>
      <c r="B292" s="123"/>
      <c r="C292" s="115"/>
      <c r="D292" s="112" t="s">
        <v>50</v>
      </c>
      <c r="E292" s="112"/>
      <c r="F292" s="115" t="s">
        <v>13</v>
      </c>
      <c r="G292" s="117"/>
      <c r="H292" s="119">
        <f>I292+K292+L292+M292</f>
        <v>141.19999999999999</v>
      </c>
      <c r="I292" s="114">
        <v>0</v>
      </c>
      <c r="J292" s="81" t="s">
        <v>7</v>
      </c>
      <c r="K292" s="67">
        <f>K293</f>
        <v>141.19999999999999</v>
      </c>
      <c r="L292" s="67">
        <f>L293</f>
        <v>0</v>
      </c>
      <c r="M292" s="67">
        <f>M293</f>
        <v>0</v>
      </c>
    </row>
    <row r="293" spans="1:13" s="1" customFormat="1" ht="18" customHeight="1" x14ac:dyDescent="0.25">
      <c r="A293" s="115"/>
      <c r="B293" s="123"/>
      <c r="C293" s="115"/>
      <c r="D293" s="112"/>
      <c r="E293" s="112"/>
      <c r="F293" s="115"/>
      <c r="G293" s="118"/>
      <c r="H293" s="119"/>
      <c r="I293" s="114"/>
      <c r="J293" s="38" t="s">
        <v>9</v>
      </c>
      <c r="K293" s="67">
        <v>141.19999999999999</v>
      </c>
      <c r="L293" s="67">
        <v>0</v>
      </c>
      <c r="M293" s="67">
        <v>0</v>
      </c>
    </row>
    <row r="294" spans="1:13" s="1" customFormat="1" ht="50.25" customHeight="1" x14ac:dyDescent="0.25">
      <c r="A294" s="115" t="s">
        <v>204</v>
      </c>
      <c r="B294" s="123" t="s">
        <v>147</v>
      </c>
      <c r="C294" s="115" t="s">
        <v>319</v>
      </c>
      <c r="D294" s="112" t="s">
        <v>24</v>
      </c>
      <c r="E294" s="112" t="s">
        <v>12</v>
      </c>
      <c r="F294" s="115" t="s">
        <v>46</v>
      </c>
      <c r="G294" s="116" t="s">
        <v>87</v>
      </c>
      <c r="H294" s="119">
        <f>I294+K294+L294+M294</f>
        <v>6004.08</v>
      </c>
      <c r="I294" s="114">
        <v>0</v>
      </c>
      <c r="J294" s="38" t="s">
        <v>7</v>
      </c>
      <c r="K294" s="67">
        <f>K295</f>
        <v>6004.08</v>
      </c>
      <c r="L294" s="67">
        <f t="shared" ref="L294" si="84">L295</f>
        <v>0</v>
      </c>
      <c r="M294" s="67">
        <f t="shared" ref="M294" si="85">M295</f>
        <v>0</v>
      </c>
    </row>
    <row r="295" spans="1:13" s="1" customFormat="1" ht="15.75" x14ac:dyDescent="0.25">
      <c r="A295" s="115"/>
      <c r="B295" s="123"/>
      <c r="C295" s="115"/>
      <c r="D295" s="112"/>
      <c r="E295" s="112"/>
      <c r="F295" s="115"/>
      <c r="G295" s="117"/>
      <c r="H295" s="119"/>
      <c r="I295" s="114"/>
      <c r="J295" s="38" t="s">
        <v>9</v>
      </c>
      <c r="K295" s="67">
        <v>6004.08</v>
      </c>
      <c r="L295" s="67">
        <v>0</v>
      </c>
      <c r="M295" s="67">
        <v>0</v>
      </c>
    </row>
    <row r="296" spans="1:13" s="1" customFormat="1" ht="15.75" customHeight="1" x14ac:dyDescent="0.25">
      <c r="A296" s="115"/>
      <c r="B296" s="123"/>
      <c r="C296" s="115"/>
      <c r="D296" s="112" t="s">
        <v>50</v>
      </c>
      <c r="E296" s="112"/>
      <c r="F296" s="115" t="s">
        <v>13</v>
      </c>
      <c r="G296" s="117"/>
      <c r="H296" s="119">
        <f>I296+K296+L296+M296</f>
        <v>141.19999999999999</v>
      </c>
      <c r="I296" s="114">
        <v>0</v>
      </c>
      <c r="J296" s="81" t="s">
        <v>7</v>
      </c>
      <c r="K296" s="67">
        <f>K297</f>
        <v>141.19999999999999</v>
      </c>
      <c r="L296" s="67">
        <f>L297</f>
        <v>0</v>
      </c>
      <c r="M296" s="67">
        <f>M297</f>
        <v>0</v>
      </c>
    </row>
    <row r="297" spans="1:13" s="1" customFormat="1" ht="18.75" customHeight="1" x14ac:dyDescent="0.25">
      <c r="A297" s="115"/>
      <c r="B297" s="123"/>
      <c r="C297" s="115"/>
      <c r="D297" s="112"/>
      <c r="E297" s="112"/>
      <c r="F297" s="115"/>
      <c r="G297" s="118"/>
      <c r="H297" s="119"/>
      <c r="I297" s="114"/>
      <c r="J297" s="38" t="s">
        <v>9</v>
      </c>
      <c r="K297" s="67">
        <v>141.19999999999999</v>
      </c>
      <c r="L297" s="67">
        <v>0</v>
      </c>
      <c r="M297" s="67">
        <v>0</v>
      </c>
    </row>
    <row r="298" spans="1:13" s="1" customFormat="1" ht="50.25" customHeight="1" x14ac:dyDescent="0.25">
      <c r="A298" s="115" t="s">
        <v>205</v>
      </c>
      <c r="B298" s="123" t="s">
        <v>212</v>
      </c>
      <c r="C298" s="115" t="s">
        <v>320</v>
      </c>
      <c r="D298" s="112" t="s">
        <v>24</v>
      </c>
      <c r="E298" s="112" t="s">
        <v>12</v>
      </c>
      <c r="F298" s="115" t="s">
        <v>46</v>
      </c>
      <c r="G298" s="116" t="s">
        <v>118</v>
      </c>
      <c r="H298" s="119">
        <f>I298+K298+L298+M298</f>
        <v>5816.42</v>
      </c>
      <c r="I298" s="114">
        <v>0</v>
      </c>
      <c r="J298" s="38" t="s">
        <v>7</v>
      </c>
      <c r="K298" s="67">
        <f>K299</f>
        <v>0</v>
      </c>
      <c r="L298" s="67">
        <f t="shared" ref="L298" si="86">L299</f>
        <v>5816.42</v>
      </c>
      <c r="M298" s="67">
        <f t="shared" ref="M298" si="87">M299</f>
        <v>0</v>
      </c>
    </row>
    <row r="299" spans="1:13" s="1" customFormat="1" ht="15.75" x14ac:dyDescent="0.25">
      <c r="A299" s="115"/>
      <c r="B299" s="123"/>
      <c r="C299" s="115"/>
      <c r="D299" s="112"/>
      <c r="E299" s="112"/>
      <c r="F299" s="115"/>
      <c r="G299" s="117"/>
      <c r="H299" s="119"/>
      <c r="I299" s="114"/>
      <c r="J299" s="38" t="s">
        <v>9</v>
      </c>
      <c r="K299" s="67">
        <v>0</v>
      </c>
      <c r="L299" s="67">
        <v>5816.42</v>
      </c>
      <c r="M299" s="67">
        <v>0</v>
      </c>
    </row>
    <row r="300" spans="1:13" s="1" customFormat="1" ht="15.75" customHeight="1" x14ac:dyDescent="0.25">
      <c r="A300" s="115"/>
      <c r="B300" s="123"/>
      <c r="C300" s="115"/>
      <c r="D300" s="112" t="s">
        <v>50</v>
      </c>
      <c r="E300" s="112"/>
      <c r="F300" s="115" t="s">
        <v>13</v>
      </c>
      <c r="G300" s="117"/>
      <c r="H300" s="119">
        <f>I300+K300+L300+M300</f>
        <v>148.68</v>
      </c>
      <c r="I300" s="114">
        <v>0</v>
      </c>
      <c r="J300" s="81" t="s">
        <v>7</v>
      </c>
      <c r="K300" s="67">
        <f>K301</f>
        <v>0</v>
      </c>
      <c r="L300" s="67">
        <f>L301</f>
        <v>148.68</v>
      </c>
      <c r="M300" s="67">
        <f>M301</f>
        <v>0</v>
      </c>
    </row>
    <row r="301" spans="1:13" s="1" customFormat="1" ht="19.5" customHeight="1" x14ac:dyDescent="0.25">
      <c r="A301" s="115"/>
      <c r="B301" s="123"/>
      <c r="C301" s="115"/>
      <c r="D301" s="112"/>
      <c r="E301" s="112"/>
      <c r="F301" s="115"/>
      <c r="G301" s="118"/>
      <c r="H301" s="119"/>
      <c r="I301" s="114"/>
      <c r="J301" s="38" t="s">
        <v>9</v>
      </c>
      <c r="K301" s="67">
        <v>0</v>
      </c>
      <c r="L301" s="67">
        <v>148.68</v>
      </c>
      <c r="M301" s="67">
        <v>0</v>
      </c>
    </row>
    <row r="302" spans="1:13" s="1" customFormat="1" ht="50.25" customHeight="1" x14ac:dyDescent="0.25">
      <c r="A302" s="115" t="s">
        <v>206</v>
      </c>
      <c r="B302" s="123" t="s">
        <v>148</v>
      </c>
      <c r="C302" s="115" t="s">
        <v>321</v>
      </c>
      <c r="D302" s="112" t="s">
        <v>24</v>
      </c>
      <c r="E302" s="112" t="s">
        <v>12</v>
      </c>
      <c r="F302" s="115" t="s">
        <v>46</v>
      </c>
      <c r="G302" s="116" t="s">
        <v>118</v>
      </c>
      <c r="H302" s="119">
        <f>I302+K302+L302+M302</f>
        <v>8114.04</v>
      </c>
      <c r="I302" s="114">
        <v>0</v>
      </c>
      <c r="J302" s="38" t="s">
        <v>7</v>
      </c>
      <c r="K302" s="67">
        <f>K303</f>
        <v>0</v>
      </c>
      <c r="L302" s="67">
        <f t="shared" ref="L302" si="88">L303</f>
        <v>8114.04</v>
      </c>
      <c r="M302" s="67">
        <f t="shared" ref="M302" si="89">M303</f>
        <v>0</v>
      </c>
    </row>
    <row r="303" spans="1:13" s="1" customFormat="1" ht="15.75" x14ac:dyDescent="0.25">
      <c r="A303" s="115"/>
      <c r="B303" s="123"/>
      <c r="C303" s="115"/>
      <c r="D303" s="112"/>
      <c r="E303" s="112"/>
      <c r="F303" s="115"/>
      <c r="G303" s="117"/>
      <c r="H303" s="119"/>
      <c r="I303" s="114"/>
      <c r="J303" s="38" t="s">
        <v>9</v>
      </c>
      <c r="K303" s="67">
        <v>0</v>
      </c>
      <c r="L303" s="67">
        <v>8114.04</v>
      </c>
      <c r="M303" s="67">
        <v>0</v>
      </c>
    </row>
    <row r="304" spans="1:13" s="1" customFormat="1" ht="15.75" customHeight="1" x14ac:dyDescent="0.25">
      <c r="A304" s="115"/>
      <c r="B304" s="123"/>
      <c r="C304" s="115"/>
      <c r="D304" s="112" t="s">
        <v>50</v>
      </c>
      <c r="E304" s="112"/>
      <c r="F304" s="115" t="s">
        <v>13</v>
      </c>
      <c r="G304" s="117"/>
      <c r="H304" s="119">
        <f>I304+K304+L304+M304</f>
        <v>148.68</v>
      </c>
      <c r="I304" s="114">
        <v>0</v>
      </c>
      <c r="J304" s="81" t="s">
        <v>7</v>
      </c>
      <c r="K304" s="67">
        <f>K305</f>
        <v>0</v>
      </c>
      <c r="L304" s="67">
        <f>L305</f>
        <v>148.68</v>
      </c>
      <c r="M304" s="67">
        <f>M305</f>
        <v>0</v>
      </c>
    </row>
    <row r="305" spans="1:13" s="1" customFormat="1" ht="17.25" customHeight="1" x14ac:dyDescent="0.25">
      <c r="A305" s="115"/>
      <c r="B305" s="123"/>
      <c r="C305" s="115"/>
      <c r="D305" s="112"/>
      <c r="E305" s="112"/>
      <c r="F305" s="115"/>
      <c r="G305" s="118"/>
      <c r="H305" s="119"/>
      <c r="I305" s="114"/>
      <c r="J305" s="38" t="s">
        <v>9</v>
      </c>
      <c r="K305" s="67">
        <v>0</v>
      </c>
      <c r="L305" s="67">
        <v>148.68</v>
      </c>
      <c r="M305" s="67">
        <v>0</v>
      </c>
    </row>
    <row r="306" spans="1:13" s="1" customFormat="1" ht="50.25" customHeight="1" x14ac:dyDescent="0.25">
      <c r="A306" s="115" t="s">
        <v>207</v>
      </c>
      <c r="B306" s="123" t="s">
        <v>149</v>
      </c>
      <c r="C306" s="115" t="s">
        <v>322</v>
      </c>
      <c r="D306" s="112" t="s">
        <v>24</v>
      </c>
      <c r="E306" s="112" t="s">
        <v>12</v>
      </c>
      <c r="F306" s="115" t="s">
        <v>46</v>
      </c>
      <c r="G306" s="116" t="s">
        <v>118</v>
      </c>
      <c r="H306" s="119">
        <f>I306+K306+L306+M306</f>
        <v>10222.280000000001</v>
      </c>
      <c r="I306" s="114">
        <v>0</v>
      </c>
      <c r="J306" s="38" t="s">
        <v>7</v>
      </c>
      <c r="K306" s="67">
        <f>K307</f>
        <v>0</v>
      </c>
      <c r="L306" s="67">
        <f t="shared" ref="L306" si="90">L307</f>
        <v>10222.280000000001</v>
      </c>
      <c r="M306" s="67">
        <f t="shared" ref="M306" si="91">M307</f>
        <v>0</v>
      </c>
    </row>
    <row r="307" spans="1:13" s="1" customFormat="1" ht="15.75" x14ac:dyDescent="0.25">
      <c r="A307" s="115"/>
      <c r="B307" s="123"/>
      <c r="C307" s="115"/>
      <c r="D307" s="112"/>
      <c r="E307" s="112"/>
      <c r="F307" s="115"/>
      <c r="G307" s="117"/>
      <c r="H307" s="119"/>
      <c r="I307" s="114"/>
      <c r="J307" s="38" t="s">
        <v>9</v>
      </c>
      <c r="K307" s="67">
        <v>0</v>
      </c>
      <c r="L307" s="67">
        <v>10222.280000000001</v>
      </c>
      <c r="M307" s="67">
        <v>0</v>
      </c>
    </row>
    <row r="308" spans="1:13" s="1" customFormat="1" ht="15.75" customHeight="1" x14ac:dyDescent="0.25">
      <c r="A308" s="115"/>
      <c r="B308" s="123"/>
      <c r="C308" s="115"/>
      <c r="D308" s="112" t="s">
        <v>50</v>
      </c>
      <c r="E308" s="112"/>
      <c r="F308" s="115" t="s">
        <v>13</v>
      </c>
      <c r="G308" s="117"/>
      <c r="H308" s="119">
        <f>I308+K308+L308+M308</f>
        <v>148.68</v>
      </c>
      <c r="I308" s="114">
        <v>0</v>
      </c>
      <c r="J308" s="81" t="s">
        <v>7</v>
      </c>
      <c r="K308" s="67">
        <f>K309</f>
        <v>0</v>
      </c>
      <c r="L308" s="67">
        <f>L309</f>
        <v>148.68</v>
      </c>
      <c r="M308" s="67">
        <f>M309</f>
        <v>0</v>
      </c>
    </row>
    <row r="309" spans="1:13" s="1" customFormat="1" ht="18.75" customHeight="1" x14ac:dyDescent="0.25">
      <c r="A309" s="115"/>
      <c r="B309" s="123"/>
      <c r="C309" s="115"/>
      <c r="D309" s="112"/>
      <c r="E309" s="112"/>
      <c r="F309" s="115"/>
      <c r="G309" s="118"/>
      <c r="H309" s="119"/>
      <c r="I309" s="114"/>
      <c r="J309" s="38" t="s">
        <v>9</v>
      </c>
      <c r="K309" s="67">
        <v>0</v>
      </c>
      <c r="L309" s="67">
        <v>148.68</v>
      </c>
      <c r="M309" s="67">
        <v>0</v>
      </c>
    </row>
    <row r="310" spans="1:13" s="1" customFormat="1" ht="50.25" customHeight="1" x14ac:dyDescent="0.25">
      <c r="A310" s="115" t="s">
        <v>208</v>
      </c>
      <c r="B310" s="123" t="s">
        <v>150</v>
      </c>
      <c r="C310" s="115" t="s">
        <v>323</v>
      </c>
      <c r="D310" s="112" t="s">
        <v>24</v>
      </c>
      <c r="E310" s="112" t="s">
        <v>12</v>
      </c>
      <c r="F310" s="115" t="s">
        <v>46</v>
      </c>
      <c r="G310" s="116" t="s">
        <v>118</v>
      </c>
      <c r="H310" s="119">
        <f>I310+K310+L310+M310</f>
        <v>7707.86</v>
      </c>
      <c r="I310" s="114">
        <v>0</v>
      </c>
      <c r="J310" s="38" t="s">
        <v>7</v>
      </c>
      <c r="K310" s="67">
        <f>K311</f>
        <v>0</v>
      </c>
      <c r="L310" s="67">
        <f t="shared" ref="L310" si="92">L311</f>
        <v>7707.86</v>
      </c>
      <c r="M310" s="67">
        <f t="shared" ref="M310" si="93">M311</f>
        <v>0</v>
      </c>
    </row>
    <row r="311" spans="1:13" s="1" customFormat="1" ht="15.75" x14ac:dyDescent="0.25">
      <c r="A311" s="115"/>
      <c r="B311" s="123"/>
      <c r="C311" s="115"/>
      <c r="D311" s="112"/>
      <c r="E311" s="112"/>
      <c r="F311" s="115"/>
      <c r="G311" s="117"/>
      <c r="H311" s="119"/>
      <c r="I311" s="114"/>
      <c r="J311" s="38" t="s">
        <v>9</v>
      </c>
      <c r="K311" s="67">
        <v>0</v>
      </c>
      <c r="L311" s="67">
        <v>7707.86</v>
      </c>
      <c r="M311" s="67">
        <v>0</v>
      </c>
    </row>
    <row r="312" spans="1:13" s="1" customFormat="1" ht="15.75" customHeight="1" x14ac:dyDescent="0.25">
      <c r="A312" s="115"/>
      <c r="B312" s="123"/>
      <c r="C312" s="115"/>
      <c r="D312" s="112" t="s">
        <v>50</v>
      </c>
      <c r="E312" s="112"/>
      <c r="F312" s="115" t="s">
        <v>13</v>
      </c>
      <c r="G312" s="117"/>
      <c r="H312" s="119">
        <f>I312+K312+L312+M312</f>
        <v>148.68</v>
      </c>
      <c r="I312" s="114">
        <v>0</v>
      </c>
      <c r="J312" s="81" t="s">
        <v>7</v>
      </c>
      <c r="K312" s="67">
        <f>K313</f>
        <v>0</v>
      </c>
      <c r="L312" s="67">
        <f>L313</f>
        <v>148.68</v>
      </c>
      <c r="M312" s="67">
        <f>M313</f>
        <v>0</v>
      </c>
    </row>
    <row r="313" spans="1:13" s="1" customFormat="1" ht="19.5" customHeight="1" x14ac:dyDescent="0.25">
      <c r="A313" s="115"/>
      <c r="B313" s="123"/>
      <c r="C313" s="115"/>
      <c r="D313" s="112"/>
      <c r="E313" s="112"/>
      <c r="F313" s="115"/>
      <c r="G313" s="118"/>
      <c r="H313" s="119"/>
      <c r="I313" s="114"/>
      <c r="J313" s="38" t="s">
        <v>9</v>
      </c>
      <c r="K313" s="67">
        <v>0</v>
      </c>
      <c r="L313" s="67">
        <v>148.68</v>
      </c>
      <c r="M313" s="67">
        <v>0</v>
      </c>
    </row>
    <row r="314" spans="1:13" s="1" customFormat="1" ht="50.25" customHeight="1" x14ac:dyDescent="0.25">
      <c r="A314" s="115" t="s">
        <v>209</v>
      </c>
      <c r="B314" s="123" t="s">
        <v>213</v>
      </c>
      <c r="C314" s="115" t="s">
        <v>324</v>
      </c>
      <c r="D314" s="112" t="s">
        <v>24</v>
      </c>
      <c r="E314" s="112" t="s">
        <v>12</v>
      </c>
      <c r="F314" s="115" t="s">
        <v>101</v>
      </c>
      <c r="G314" s="112" t="s">
        <v>87</v>
      </c>
      <c r="H314" s="119">
        <f>I314+K314+L314+M314</f>
        <v>2809.79</v>
      </c>
      <c r="I314" s="114">
        <v>0</v>
      </c>
      <c r="J314" s="38" t="s">
        <v>7</v>
      </c>
      <c r="K314" s="67">
        <f>K315</f>
        <v>2809.79</v>
      </c>
      <c r="L314" s="67">
        <f t="shared" ref="L314" si="94">L315</f>
        <v>0</v>
      </c>
      <c r="M314" s="67">
        <f t="shared" ref="M314" si="95">M315</f>
        <v>0</v>
      </c>
    </row>
    <row r="315" spans="1:13" s="1" customFormat="1" ht="15.75" x14ac:dyDescent="0.25">
      <c r="A315" s="115"/>
      <c r="B315" s="123"/>
      <c r="C315" s="115"/>
      <c r="D315" s="112"/>
      <c r="E315" s="112"/>
      <c r="F315" s="115"/>
      <c r="G315" s="112"/>
      <c r="H315" s="119"/>
      <c r="I315" s="114"/>
      <c r="J315" s="38" t="s">
        <v>9</v>
      </c>
      <c r="K315" s="67">
        <v>2809.79</v>
      </c>
      <c r="L315" s="67">
        <v>0</v>
      </c>
      <c r="M315" s="67">
        <v>0</v>
      </c>
    </row>
    <row r="316" spans="1:13" s="1" customFormat="1" ht="15.75" hidden="1" customHeight="1" x14ac:dyDescent="0.25">
      <c r="A316" s="115"/>
      <c r="B316" s="123"/>
      <c r="C316" s="115"/>
      <c r="D316" s="112" t="s">
        <v>50</v>
      </c>
      <c r="E316" s="112"/>
      <c r="F316" s="115" t="s">
        <v>11</v>
      </c>
      <c r="G316" s="115"/>
      <c r="H316" s="114">
        <f>I316+K316+L316+M316</f>
        <v>0</v>
      </c>
      <c r="I316" s="114">
        <v>0</v>
      </c>
      <c r="J316" s="93" t="s">
        <v>7</v>
      </c>
      <c r="K316" s="91">
        <f>K317</f>
        <v>0</v>
      </c>
      <c r="L316" s="91">
        <f>L317</f>
        <v>0</v>
      </c>
      <c r="M316" s="91">
        <f>M317</f>
        <v>0</v>
      </c>
    </row>
    <row r="317" spans="1:13" s="1" customFormat="1" ht="28.5" hidden="1" customHeight="1" x14ac:dyDescent="0.25">
      <c r="A317" s="115"/>
      <c r="B317" s="123"/>
      <c r="C317" s="115"/>
      <c r="D317" s="112"/>
      <c r="E317" s="112"/>
      <c r="F317" s="115"/>
      <c r="G317" s="115"/>
      <c r="H317" s="114"/>
      <c r="I317" s="114"/>
      <c r="J317" s="92" t="s">
        <v>9</v>
      </c>
      <c r="K317" s="91">
        <v>0</v>
      </c>
      <c r="L317" s="91">
        <v>0</v>
      </c>
      <c r="M317" s="91">
        <v>0</v>
      </c>
    </row>
    <row r="318" spans="1:13" s="1" customFormat="1" ht="22.5" customHeight="1" x14ac:dyDescent="0.25">
      <c r="A318" s="116" t="s">
        <v>223</v>
      </c>
      <c r="B318" s="120" t="s">
        <v>330</v>
      </c>
      <c r="C318" s="115" t="s">
        <v>325</v>
      </c>
      <c r="D318" s="82" t="s">
        <v>24</v>
      </c>
      <c r="E318" s="116" t="s">
        <v>12</v>
      </c>
      <c r="F318" s="115" t="s">
        <v>11</v>
      </c>
      <c r="G318" s="112" t="s">
        <v>49</v>
      </c>
      <c r="H318" s="119">
        <f>I318+K318+L318+M318</f>
        <v>28737.22</v>
      </c>
      <c r="I318" s="114">
        <v>0</v>
      </c>
      <c r="J318" s="38" t="s">
        <v>7</v>
      </c>
      <c r="K318" s="67">
        <f>K319</f>
        <v>28737.22</v>
      </c>
      <c r="L318" s="67">
        <f t="shared" ref="L318:M318" si="96">L319</f>
        <v>0</v>
      </c>
      <c r="M318" s="67">
        <f t="shared" si="96"/>
        <v>0</v>
      </c>
    </row>
    <row r="319" spans="1:13" s="1" customFormat="1" ht="44.25" customHeight="1" x14ac:dyDescent="0.25">
      <c r="A319" s="118"/>
      <c r="B319" s="122"/>
      <c r="C319" s="115"/>
      <c r="D319" s="82" t="s">
        <v>50</v>
      </c>
      <c r="E319" s="118"/>
      <c r="F319" s="115"/>
      <c r="G319" s="112"/>
      <c r="H319" s="112"/>
      <c r="I319" s="114"/>
      <c r="J319" s="38" t="s">
        <v>9</v>
      </c>
      <c r="K319" s="67">
        <v>28737.22</v>
      </c>
      <c r="L319" s="67">
        <v>0</v>
      </c>
      <c r="M319" s="67">
        <v>0</v>
      </c>
    </row>
    <row r="320" spans="1:13" s="1" customFormat="1" ht="21.75" customHeight="1" x14ac:dyDescent="0.25">
      <c r="A320" s="115" t="s">
        <v>224</v>
      </c>
      <c r="B320" s="123" t="s">
        <v>214</v>
      </c>
      <c r="C320" s="115" t="s">
        <v>326</v>
      </c>
      <c r="D320" s="83" t="s">
        <v>24</v>
      </c>
      <c r="E320" s="112" t="s">
        <v>12</v>
      </c>
      <c r="F320" s="106" t="s">
        <v>11</v>
      </c>
      <c r="G320" s="116" t="s">
        <v>119</v>
      </c>
      <c r="H320" s="124">
        <f>I320+K320+L320+M320</f>
        <v>478441.92000000004</v>
      </c>
      <c r="I320" s="127">
        <v>0</v>
      </c>
      <c r="J320" s="38" t="s">
        <v>7</v>
      </c>
      <c r="K320" s="9">
        <f>K322</f>
        <v>90192.69</v>
      </c>
      <c r="L320" s="9">
        <f>L322</f>
        <v>189945.81</v>
      </c>
      <c r="M320" s="9">
        <f>M322</f>
        <v>198303.42</v>
      </c>
    </row>
    <row r="321" spans="1:13" s="1" customFormat="1" ht="15.75" hidden="1" customHeight="1" x14ac:dyDescent="0.25">
      <c r="A321" s="115"/>
      <c r="B321" s="123"/>
      <c r="C321" s="115"/>
      <c r="D321" s="112" t="s">
        <v>344</v>
      </c>
      <c r="E321" s="112"/>
      <c r="F321" s="107"/>
      <c r="G321" s="117"/>
      <c r="H321" s="125"/>
      <c r="I321" s="128"/>
      <c r="J321" s="38" t="s">
        <v>8</v>
      </c>
      <c r="K321" s="9">
        <v>0</v>
      </c>
      <c r="L321" s="9">
        <v>0</v>
      </c>
      <c r="M321" s="9">
        <v>0</v>
      </c>
    </row>
    <row r="322" spans="1:13" s="1" customFormat="1" ht="156" customHeight="1" x14ac:dyDescent="0.25">
      <c r="A322" s="115"/>
      <c r="B322" s="123"/>
      <c r="C322" s="115"/>
      <c r="D322" s="112"/>
      <c r="E322" s="112"/>
      <c r="F322" s="108"/>
      <c r="G322" s="118"/>
      <c r="H322" s="126"/>
      <c r="I322" s="113"/>
      <c r="J322" s="38" t="s">
        <v>9</v>
      </c>
      <c r="K322" s="94">
        <v>90192.69</v>
      </c>
      <c r="L322" s="94">
        <v>189945.81</v>
      </c>
      <c r="M322" s="67">
        <v>198303.42</v>
      </c>
    </row>
    <row r="323" spans="1:13" s="8" customFormat="1" ht="15.75" x14ac:dyDescent="0.25">
      <c r="A323" s="141" t="s">
        <v>242</v>
      </c>
      <c r="B323" s="141"/>
      <c r="C323" s="141"/>
      <c r="D323" s="141"/>
      <c r="E323" s="141"/>
      <c r="F323" s="141"/>
      <c r="G323" s="141"/>
      <c r="H323" s="141"/>
      <c r="I323" s="141"/>
      <c r="J323" s="7" t="s">
        <v>7</v>
      </c>
      <c r="K323" s="3">
        <f t="shared" ref="K323:M323" si="97">K324+K325</f>
        <v>15431.75</v>
      </c>
      <c r="L323" s="3">
        <f t="shared" si="97"/>
        <v>14217.92</v>
      </c>
      <c r="M323" s="3">
        <f t="shared" si="97"/>
        <v>0</v>
      </c>
    </row>
    <row r="324" spans="1:13" s="8" customFormat="1" ht="15.75" x14ac:dyDescent="0.25">
      <c r="A324" s="141"/>
      <c r="B324" s="141"/>
      <c r="C324" s="141"/>
      <c r="D324" s="141"/>
      <c r="E324" s="141"/>
      <c r="F324" s="141"/>
      <c r="G324" s="141"/>
      <c r="H324" s="141"/>
      <c r="I324" s="141"/>
      <c r="J324" s="7" t="s">
        <v>8</v>
      </c>
      <c r="K324" s="3">
        <v>0</v>
      </c>
      <c r="L324" s="3">
        <v>0</v>
      </c>
      <c r="M324" s="3">
        <v>0</v>
      </c>
    </row>
    <row r="325" spans="1:13" s="8" customFormat="1" ht="15.75" x14ac:dyDescent="0.25">
      <c r="A325" s="141"/>
      <c r="B325" s="141"/>
      <c r="C325" s="141"/>
      <c r="D325" s="141"/>
      <c r="E325" s="141"/>
      <c r="F325" s="141"/>
      <c r="G325" s="141"/>
      <c r="H325" s="141"/>
      <c r="I325" s="141"/>
      <c r="J325" s="7" t="s">
        <v>9</v>
      </c>
      <c r="K325" s="3">
        <f>K327+K331+K333+K335+K329</f>
        <v>15431.75</v>
      </c>
      <c r="L325" s="3">
        <f t="shared" ref="L325" si="98">L327+L331+L333+L335+L329</f>
        <v>14217.92</v>
      </c>
      <c r="M325" s="3">
        <f>M327+M331+M333+M335+M329</f>
        <v>0</v>
      </c>
    </row>
    <row r="326" spans="1:13" s="1" customFormat="1" ht="22.5" customHeight="1" x14ac:dyDescent="0.25">
      <c r="A326" s="116" t="s">
        <v>225</v>
      </c>
      <c r="B326" s="120" t="s">
        <v>91</v>
      </c>
      <c r="C326" s="106" t="s">
        <v>327</v>
      </c>
      <c r="D326" s="78" t="s">
        <v>110</v>
      </c>
      <c r="E326" s="116" t="s">
        <v>12</v>
      </c>
      <c r="F326" s="115" t="s">
        <v>46</v>
      </c>
      <c r="G326" s="112" t="s">
        <v>89</v>
      </c>
      <c r="H326" s="119">
        <f>I326+K326+L326+M326</f>
        <v>6805.95</v>
      </c>
      <c r="I326" s="114">
        <v>0</v>
      </c>
      <c r="J326" s="38" t="s">
        <v>7</v>
      </c>
      <c r="K326" s="37">
        <f>K327</f>
        <v>6805.95</v>
      </c>
      <c r="L326" s="37">
        <f t="shared" ref="L326:M330" si="99">L327</f>
        <v>0</v>
      </c>
      <c r="M326" s="37">
        <f t="shared" si="99"/>
        <v>0</v>
      </c>
    </row>
    <row r="327" spans="1:13" s="1" customFormat="1" ht="44.25" customHeight="1" x14ac:dyDescent="0.25">
      <c r="A327" s="117"/>
      <c r="B327" s="121"/>
      <c r="C327" s="107"/>
      <c r="D327" s="106" t="s">
        <v>111</v>
      </c>
      <c r="E327" s="117"/>
      <c r="F327" s="115"/>
      <c r="G327" s="112"/>
      <c r="H327" s="112"/>
      <c r="I327" s="114"/>
      <c r="J327" s="38" t="s">
        <v>9</v>
      </c>
      <c r="K327" s="37">
        <v>6805.95</v>
      </c>
      <c r="L327" s="37">
        <v>0</v>
      </c>
      <c r="M327" s="37">
        <v>0</v>
      </c>
    </row>
    <row r="328" spans="1:13" s="1" customFormat="1" ht="19.5" hidden="1" customHeight="1" x14ac:dyDescent="0.25">
      <c r="A328" s="117"/>
      <c r="B328" s="121"/>
      <c r="C328" s="107"/>
      <c r="D328" s="107"/>
      <c r="E328" s="117"/>
      <c r="F328" s="106" t="s">
        <v>11</v>
      </c>
      <c r="G328" s="116">
        <v>2027</v>
      </c>
      <c r="H328" s="119">
        <f>I328+K328+L328+M328</f>
        <v>0</v>
      </c>
      <c r="I328" s="114">
        <v>0</v>
      </c>
      <c r="J328" s="38" t="s">
        <v>7</v>
      </c>
      <c r="K328" s="67">
        <f>K329</f>
        <v>0</v>
      </c>
      <c r="L328" s="67">
        <f t="shared" si="99"/>
        <v>0</v>
      </c>
      <c r="M328" s="67">
        <f t="shared" si="99"/>
        <v>0</v>
      </c>
    </row>
    <row r="329" spans="1:13" s="1" customFormat="1" ht="19.5" hidden="1" customHeight="1" x14ac:dyDescent="0.25">
      <c r="A329" s="118"/>
      <c r="B329" s="122"/>
      <c r="C329" s="108"/>
      <c r="D329" s="108"/>
      <c r="E329" s="118"/>
      <c r="F329" s="108"/>
      <c r="G329" s="118"/>
      <c r="H329" s="112"/>
      <c r="I329" s="114"/>
      <c r="J329" s="38" t="s">
        <v>9</v>
      </c>
      <c r="K329" s="67">
        <v>0</v>
      </c>
      <c r="L329" s="67">
        <v>0</v>
      </c>
      <c r="M329" s="67">
        <v>0</v>
      </c>
    </row>
    <row r="330" spans="1:13" s="1" customFormat="1" ht="22.5" customHeight="1" x14ac:dyDescent="0.25">
      <c r="A330" s="112" t="s">
        <v>226</v>
      </c>
      <c r="B330" s="123" t="s">
        <v>99</v>
      </c>
      <c r="C330" s="115" t="s">
        <v>328</v>
      </c>
      <c r="D330" s="35" t="s">
        <v>24</v>
      </c>
      <c r="E330" s="112" t="s">
        <v>12</v>
      </c>
      <c r="F330" s="115" t="s">
        <v>46</v>
      </c>
      <c r="G330" s="112" t="s">
        <v>89</v>
      </c>
      <c r="H330" s="119">
        <f>I330+K330+L330+M330</f>
        <v>4349.8599999999997</v>
      </c>
      <c r="I330" s="114">
        <v>919.66</v>
      </c>
      <c r="J330" s="38" t="s">
        <v>7</v>
      </c>
      <c r="K330" s="37">
        <f>K331</f>
        <v>3430.2</v>
      </c>
      <c r="L330" s="37">
        <f t="shared" si="99"/>
        <v>0</v>
      </c>
      <c r="M330" s="37">
        <f t="shared" si="99"/>
        <v>0</v>
      </c>
    </row>
    <row r="331" spans="1:13" s="1" customFormat="1" ht="44.25" customHeight="1" x14ac:dyDescent="0.25">
      <c r="A331" s="112"/>
      <c r="B331" s="123"/>
      <c r="C331" s="115"/>
      <c r="D331" s="35" t="s">
        <v>50</v>
      </c>
      <c r="E331" s="112"/>
      <c r="F331" s="115"/>
      <c r="G331" s="112"/>
      <c r="H331" s="112"/>
      <c r="I331" s="114"/>
      <c r="J331" s="38" t="s">
        <v>9</v>
      </c>
      <c r="K331" s="91">
        <f>2832.2+598</f>
        <v>3430.2</v>
      </c>
      <c r="L331" s="37">
        <v>0</v>
      </c>
      <c r="M331" s="37">
        <v>0</v>
      </c>
    </row>
    <row r="332" spans="1:13" s="1" customFormat="1" ht="50.25" customHeight="1" x14ac:dyDescent="0.25">
      <c r="A332" s="115" t="s">
        <v>227</v>
      </c>
      <c r="B332" s="123" t="s">
        <v>133</v>
      </c>
      <c r="C332" s="115" t="s">
        <v>329</v>
      </c>
      <c r="D332" s="112" t="s">
        <v>24</v>
      </c>
      <c r="E332" s="112" t="s">
        <v>12</v>
      </c>
      <c r="F332" s="115" t="s">
        <v>46</v>
      </c>
      <c r="G332" s="112">
        <v>2025</v>
      </c>
      <c r="H332" s="119">
        <f>I332+K332+L332+M332</f>
        <v>5195.6000000000004</v>
      </c>
      <c r="I332" s="114">
        <v>0</v>
      </c>
      <c r="J332" s="38" t="s">
        <v>7</v>
      </c>
      <c r="K332" s="67">
        <f>K333</f>
        <v>5195.6000000000004</v>
      </c>
      <c r="L332" s="67">
        <f t="shared" ref="L332" si="100">L333</f>
        <v>0</v>
      </c>
      <c r="M332" s="67">
        <f t="shared" ref="M332" si="101">M333</f>
        <v>0</v>
      </c>
    </row>
    <row r="333" spans="1:13" s="1" customFormat="1" ht="15.75" x14ac:dyDescent="0.25">
      <c r="A333" s="115"/>
      <c r="B333" s="123"/>
      <c r="C333" s="115"/>
      <c r="D333" s="112"/>
      <c r="E333" s="112"/>
      <c r="F333" s="115"/>
      <c r="G333" s="112"/>
      <c r="H333" s="119"/>
      <c r="I333" s="114"/>
      <c r="J333" s="38" t="s">
        <v>9</v>
      </c>
      <c r="K333" s="67">
        <v>5195.6000000000004</v>
      </c>
      <c r="L333" s="67">
        <v>0</v>
      </c>
      <c r="M333" s="67">
        <v>0</v>
      </c>
    </row>
    <row r="334" spans="1:13" s="1" customFormat="1" ht="15.75" customHeight="1" x14ac:dyDescent="0.25">
      <c r="A334" s="115"/>
      <c r="B334" s="123"/>
      <c r="C334" s="115"/>
      <c r="D334" s="112" t="s">
        <v>19</v>
      </c>
      <c r="E334" s="112"/>
      <c r="F334" s="115" t="s">
        <v>13</v>
      </c>
      <c r="G334" s="112">
        <v>2026</v>
      </c>
      <c r="H334" s="119">
        <f>I334+K334+L334+M334</f>
        <v>14217.92</v>
      </c>
      <c r="I334" s="114">
        <v>0</v>
      </c>
      <c r="J334" s="81" t="s">
        <v>7</v>
      </c>
      <c r="K334" s="67">
        <f>K335</f>
        <v>0</v>
      </c>
      <c r="L334" s="67">
        <f>L335</f>
        <v>14217.92</v>
      </c>
      <c r="M334" s="67">
        <f>M335</f>
        <v>0</v>
      </c>
    </row>
    <row r="335" spans="1:13" s="1" customFormat="1" ht="28.5" customHeight="1" x14ac:dyDescent="0.25">
      <c r="A335" s="115"/>
      <c r="B335" s="123"/>
      <c r="C335" s="115"/>
      <c r="D335" s="112"/>
      <c r="E335" s="112"/>
      <c r="F335" s="115"/>
      <c r="G335" s="112"/>
      <c r="H335" s="119"/>
      <c r="I335" s="114"/>
      <c r="J335" s="38" t="s">
        <v>9</v>
      </c>
      <c r="K335" s="67">
        <v>0</v>
      </c>
      <c r="L335" s="67">
        <v>14217.92</v>
      </c>
      <c r="M335" s="67">
        <v>0</v>
      </c>
    </row>
    <row r="336" spans="1:13" s="1" customFormat="1" ht="20.25" customHeight="1" x14ac:dyDescent="0.25">
      <c r="B336" s="26" t="s">
        <v>56</v>
      </c>
      <c r="C336" s="26"/>
      <c r="D336" s="26"/>
      <c r="E336" s="26"/>
      <c r="F336" s="26"/>
      <c r="G336" s="26"/>
      <c r="H336" s="26"/>
      <c r="I336" s="52"/>
      <c r="J336" s="26"/>
      <c r="K336" s="26"/>
      <c r="L336" s="26"/>
    </row>
    <row r="337" spans="2:12" s="1" customFormat="1" ht="15.75" x14ac:dyDescent="0.25">
      <c r="B337" s="142"/>
      <c r="C337" s="142"/>
      <c r="D337" s="142"/>
      <c r="E337" s="142"/>
      <c r="F337" s="142"/>
      <c r="G337" s="142"/>
      <c r="H337" s="142"/>
      <c r="I337" s="142"/>
      <c r="J337" s="142"/>
      <c r="K337" s="142"/>
      <c r="L337" s="142"/>
    </row>
    <row r="338" spans="2:12" s="22" customFormat="1" ht="15.75" x14ac:dyDescent="0.25">
      <c r="B338" s="23"/>
      <c r="C338" s="23"/>
      <c r="D338" s="23"/>
      <c r="E338" s="23"/>
      <c r="F338" s="24"/>
      <c r="G338" s="23"/>
      <c r="H338" s="23"/>
      <c r="I338" s="23"/>
      <c r="J338" s="23"/>
      <c r="K338" s="23"/>
      <c r="L338" s="23"/>
    </row>
    <row r="339" spans="2:12" s="22" customFormat="1" ht="15.75" x14ac:dyDescent="0.25">
      <c r="B339" s="23"/>
      <c r="C339" s="23"/>
      <c r="D339" s="23"/>
      <c r="E339" s="23"/>
      <c r="F339" s="24"/>
      <c r="G339" s="23"/>
      <c r="H339" s="23"/>
      <c r="I339" s="23"/>
      <c r="J339" s="23"/>
      <c r="K339" s="23"/>
      <c r="L339" s="23"/>
    </row>
    <row r="340" spans="2:12" s="22" customFormat="1" ht="15.75" x14ac:dyDescent="0.25">
      <c r="B340" s="23"/>
      <c r="C340" s="23"/>
      <c r="D340" s="23"/>
      <c r="E340" s="23"/>
      <c r="F340" s="24"/>
      <c r="G340" s="23"/>
      <c r="H340" s="23"/>
      <c r="I340" s="23"/>
      <c r="J340" s="23"/>
      <c r="K340" s="23"/>
      <c r="L340" s="23"/>
    </row>
    <row r="341" spans="2:12" s="22" customFormat="1" x14ac:dyDescent="0.25">
      <c r="F341" s="25"/>
      <c r="I341" s="20"/>
    </row>
    <row r="342" spans="2:12" s="22" customFormat="1" x14ac:dyDescent="0.25">
      <c r="F342" s="25"/>
      <c r="I342" s="20"/>
    </row>
    <row r="343" spans="2:12" s="22" customFormat="1" x14ac:dyDescent="0.25">
      <c r="F343" s="25"/>
      <c r="I343" s="20"/>
    </row>
  </sheetData>
  <autoFilter ref="A11:P336"/>
  <mergeCells count="998">
    <mergeCell ref="A318:A319"/>
    <mergeCell ref="B318:B319"/>
    <mergeCell ref="C318:C319"/>
    <mergeCell ref="E318:E319"/>
    <mergeCell ref="F318:F319"/>
    <mergeCell ref="G318:G319"/>
    <mergeCell ref="H318:H319"/>
    <mergeCell ref="I318:I319"/>
    <mergeCell ref="A314:A317"/>
    <mergeCell ref="B314:B317"/>
    <mergeCell ref="C314:C317"/>
    <mergeCell ref="D314:D315"/>
    <mergeCell ref="E314:E317"/>
    <mergeCell ref="F314:F315"/>
    <mergeCell ref="G314:G315"/>
    <mergeCell ref="H314:H315"/>
    <mergeCell ref="I314:I315"/>
    <mergeCell ref="D316:D317"/>
    <mergeCell ref="F316:F317"/>
    <mergeCell ref="G316:G317"/>
    <mergeCell ref="H316:H317"/>
    <mergeCell ref="I316:I317"/>
    <mergeCell ref="A310:A313"/>
    <mergeCell ref="B310:B313"/>
    <mergeCell ref="C310:C313"/>
    <mergeCell ref="D310:D311"/>
    <mergeCell ref="E310:E313"/>
    <mergeCell ref="F310:F311"/>
    <mergeCell ref="H310:H311"/>
    <mergeCell ref="I310:I311"/>
    <mergeCell ref="D312:D313"/>
    <mergeCell ref="F312:F313"/>
    <mergeCell ref="H312:H313"/>
    <mergeCell ref="I312:I313"/>
    <mergeCell ref="G310:G313"/>
    <mergeCell ref="A306:A309"/>
    <mergeCell ref="B306:B309"/>
    <mergeCell ref="C306:C309"/>
    <mergeCell ref="D306:D307"/>
    <mergeCell ref="E306:E309"/>
    <mergeCell ref="F306:F307"/>
    <mergeCell ref="H306:H307"/>
    <mergeCell ref="I306:I307"/>
    <mergeCell ref="D308:D309"/>
    <mergeCell ref="F308:F309"/>
    <mergeCell ref="H308:H309"/>
    <mergeCell ref="I308:I309"/>
    <mergeCell ref="G306:G309"/>
    <mergeCell ref="A298:A301"/>
    <mergeCell ref="B298:B301"/>
    <mergeCell ref="C298:C301"/>
    <mergeCell ref="D298:D299"/>
    <mergeCell ref="E298:E301"/>
    <mergeCell ref="F298:F299"/>
    <mergeCell ref="H298:H299"/>
    <mergeCell ref="I298:I299"/>
    <mergeCell ref="D300:D301"/>
    <mergeCell ref="F300:F301"/>
    <mergeCell ref="G298:G301"/>
    <mergeCell ref="H300:H301"/>
    <mergeCell ref="I300:I301"/>
    <mergeCell ref="A302:A305"/>
    <mergeCell ref="B302:B305"/>
    <mergeCell ref="C302:C305"/>
    <mergeCell ref="D302:D303"/>
    <mergeCell ref="E302:E305"/>
    <mergeCell ref="F302:F303"/>
    <mergeCell ref="H302:H303"/>
    <mergeCell ref="I302:I303"/>
    <mergeCell ref="D304:D305"/>
    <mergeCell ref="F304:F305"/>
    <mergeCell ref="H304:H305"/>
    <mergeCell ref="I304:I305"/>
    <mergeCell ref="G302:G305"/>
    <mergeCell ref="A294:A297"/>
    <mergeCell ref="B294:B297"/>
    <mergeCell ref="C294:C297"/>
    <mergeCell ref="D294:D295"/>
    <mergeCell ref="E294:E297"/>
    <mergeCell ref="F294:F295"/>
    <mergeCell ref="H294:H295"/>
    <mergeCell ref="I294:I295"/>
    <mergeCell ref="D296:D297"/>
    <mergeCell ref="F296:F297"/>
    <mergeCell ref="H296:H297"/>
    <mergeCell ref="I296:I297"/>
    <mergeCell ref="G294:G297"/>
    <mergeCell ref="A290:A293"/>
    <mergeCell ref="B290:B293"/>
    <mergeCell ref="C290:C293"/>
    <mergeCell ref="D290:D291"/>
    <mergeCell ref="E290:E293"/>
    <mergeCell ref="F290:F291"/>
    <mergeCell ref="H290:H291"/>
    <mergeCell ref="I290:I291"/>
    <mergeCell ref="D292:D293"/>
    <mergeCell ref="F292:F293"/>
    <mergeCell ref="G290:G293"/>
    <mergeCell ref="H292:H293"/>
    <mergeCell ref="I292:I293"/>
    <mergeCell ref="I286:I287"/>
    <mergeCell ref="D288:D289"/>
    <mergeCell ref="F288:F289"/>
    <mergeCell ref="H288:H289"/>
    <mergeCell ref="I288:I289"/>
    <mergeCell ref="A282:A285"/>
    <mergeCell ref="B282:B285"/>
    <mergeCell ref="C282:C285"/>
    <mergeCell ref="D282:D283"/>
    <mergeCell ref="E282:E285"/>
    <mergeCell ref="D284:D285"/>
    <mergeCell ref="F284:F285"/>
    <mergeCell ref="H284:H285"/>
    <mergeCell ref="I284:I285"/>
    <mergeCell ref="G282:G285"/>
    <mergeCell ref="G286:G289"/>
    <mergeCell ref="C270:C273"/>
    <mergeCell ref="D270:D271"/>
    <mergeCell ref="G274:G275"/>
    <mergeCell ref="H274:H275"/>
    <mergeCell ref="G268:G269"/>
    <mergeCell ref="A286:A289"/>
    <mergeCell ref="B286:B289"/>
    <mergeCell ref="C286:C289"/>
    <mergeCell ref="D286:D287"/>
    <mergeCell ref="E286:E289"/>
    <mergeCell ref="F286:F287"/>
    <mergeCell ref="H286:H287"/>
    <mergeCell ref="F268:F269"/>
    <mergeCell ref="A274:A277"/>
    <mergeCell ref="B274:B277"/>
    <mergeCell ref="C274:C277"/>
    <mergeCell ref="D274:D275"/>
    <mergeCell ref="E274:E277"/>
    <mergeCell ref="F274:F275"/>
    <mergeCell ref="I266:I267"/>
    <mergeCell ref="C256:C257"/>
    <mergeCell ref="D264:D265"/>
    <mergeCell ref="F264:F265"/>
    <mergeCell ref="G264:G265"/>
    <mergeCell ref="H264:H265"/>
    <mergeCell ref="I264:I265"/>
    <mergeCell ref="G262:G263"/>
    <mergeCell ref="I258:I259"/>
    <mergeCell ref="D262:D263"/>
    <mergeCell ref="I280:I281"/>
    <mergeCell ref="H270:H271"/>
    <mergeCell ref="I270:I271"/>
    <mergeCell ref="D272:D273"/>
    <mergeCell ref="F272:F273"/>
    <mergeCell ref="G272:G273"/>
    <mergeCell ref="H272:H273"/>
    <mergeCell ref="I272:I273"/>
    <mergeCell ref="I274:I275"/>
    <mergeCell ref="D276:D277"/>
    <mergeCell ref="F276:F277"/>
    <mergeCell ref="A332:A335"/>
    <mergeCell ref="B332:B335"/>
    <mergeCell ref="C332:C335"/>
    <mergeCell ref="C239:C242"/>
    <mergeCell ref="D239:D240"/>
    <mergeCell ref="E239:E242"/>
    <mergeCell ref="F239:F240"/>
    <mergeCell ref="G239:G240"/>
    <mergeCell ref="C253:C255"/>
    <mergeCell ref="C251:C252"/>
    <mergeCell ref="A256:A257"/>
    <mergeCell ref="B256:B257"/>
    <mergeCell ref="F320:F322"/>
    <mergeCell ref="G320:G322"/>
    <mergeCell ref="A278:A281"/>
    <mergeCell ref="B278:B281"/>
    <mergeCell ref="C278:C281"/>
    <mergeCell ref="D278:D279"/>
    <mergeCell ref="E278:E281"/>
    <mergeCell ref="C247:C248"/>
    <mergeCell ref="E330:E331"/>
    <mergeCell ref="G330:G331"/>
    <mergeCell ref="A330:A331"/>
    <mergeCell ref="C243:C244"/>
    <mergeCell ref="I332:I333"/>
    <mergeCell ref="D334:D335"/>
    <mergeCell ref="F334:F335"/>
    <mergeCell ref="G334:G335"/>
    <mergeCell ref="H334:H335"/>
    <mergeCell ref="I334:I335"/>
    <mergeCell ref="I243:I244"/>
    <mergeCell ref="G243:G244"/>
    <mergeCell ref="H243:H244"/>
    <mergeCell ref="E243:E244"/>
    <mergeCell ref="H262:H263"/>
    <mergeCell ref="E251:E252"/>
    <mergeCell ref="E256:E257"/>
    <mergeCell ref="F249:F250"/>
    <mergeCell ref="I262:I263"/>
    <mergeCell ref="G249:G250"/>
    <mergeCell ref="I256:I257"/>
    <mergeCell ref="I249:I250"/>
    <mergeCell ref="G247:G248"/>
    <mergeCell ref="E262:E265"/>
    <mergeCell ref="F262:F263"/>
    <mergeCell ref="I278:I279"/>
    <mergeCell ref="D280:D281"/>
    <mergeCell ref="F280:F281"/>
    <mergeCell ref="G208:G211"/>
    <mergeCell ref="G216:G219"/>
    <mergeCell ref="G212:G213"/>
    <mergeCell ref="G191:G192"/>
    <mergeCell ref="H191:H192"/>
    <mergeCell ref="F193:F195"/>
    <mergeCell ref="E198:E199"/>
    <mergeCell ref="E191:E192"/>
    <mergeCell ref="D332:D333"/>
    <mergeCell ref="E332:E335"/>
    <mergeCell ref="F332:F333"/>
    <mergeCell ref="G332:G333"/>
    <mergeCell ref="H332:H333"/>
    <mergeCell ref="G280:G281"/>
    <mergeCell ref="H280:H281"/>
    <mergeCell ref="G266:G267"/>
    <mergeCell ref="H266:H267"/>
    <mergeCell ref="I216:I217"/>
    <mergeCell ref="D218:D219"/>
    <mergeCell ref="F218:F219"/>
    <mergeCell ref="E216:E219"/>
    <mergeCell ref="I218:I219"/>
    <mergeCell ref="E214:E215"/>
    <mergeCell ref="F214:F215"/>
    <mergeCell ref="G214:G215"/>
    <mergeCell ref="H214:H215"/>
    <mergeCell ref="A239:A242"/>
    <mergeCell ref="B220:B222"/>
    <mergeCell ref="A247:A248"/>
    <mergeCell ref="B247:B248"/>
    <mergeCell ref="A245:A246"/>
    <mergeCell ref="A223:A226"/>
    <mergeCell ref="E206:E207"/>
    <mergeCell ref="I128:I130"/>
    <mergeCell ref="F189:F190"/>
    <mergeCell ref="I176:I177"/>
    <mergeCell ref="D181:D182"/>
    <mergeCell ref="E181:E183"/>
    <mergeCell ref="F181:F183"/>
    <mergeCell ref="E189:E190"/>
    <mergeCell ref="F184:F185"/>
    <mergeCell ref="H189:H190"/>
    <mergeCell ref="F173:F175"/>
    <mergeCell ref="H173:H175"/>
    <mergeCell ref="I173:I175"/>
    <mergeCell ref="F168:F170"/>
    <mergeCell ref="I153:I155"/>
    <mergeCell ref="I151:I152"/>
    <mergeCell ref="H136:H138"/>
    <mergeCell ref="I136:I138"/>
    <mergeCell ref="L253:L254"/>
    <mergeCell ref="I212:I213"/>
    <mergeCell ref="B176:B180"/>
    <mergeCell ref="C176:C180"/>
    <mergeCell ref="D177:D180"/>
    <mergeCell ref="E176:E180"/>
    <mergeCell ref="I191:I192"/>
    <mergeCell ref="F202:F203"/>
    <mergeCell ref="I202:I203"/>
    <mergeCell ref="I208:I209"/>
    <mergeCell ref="D210:D211"/>
    <mergeCell ref="K220:K221"/>
    <mergeCell ref="L220:L221"/>
    <mergeCell ref="B239:B242"/>
    <mergeCell ref="D221:D222"/>
    <mergeCell ref="C220:C222"/>
    <mergeCell ref="B245:B246"/>
    <mergeCell ref="C245:C246"/>
    <mergeCell ref="E245:E246"/>
    <mergeCell ref="B249:B250"/>
    <mergeCell ref="C249:C250"/>
    <mergeCell ref="E249:E250"/>
    <mergeCell ref="D253:D254"/>
    <mergeCell ref="E253:E255"/>
    <mergeCell ref="J253:J254"/>
    <mergeCell ref="K253:K254"/>
    <mergeCell ref="I198:I199"/>
    <mergeCell ref="F237:F238"/>
    <mergeCell ref="H247:H248"/>
    <mergeCell ref="I247:I248"/>
    <mergeCell ref="I235:I236"/>
    <mergeCell ref="E247:E248"/>
    <mergeCell ref="I241:I242"/>
    <mergeCell ref="H237:H238"/>
    <mergeCell ref="G237:G238"/>
    <mergeCell ref="F235:F236"/>
    <mergeCell ref="G235:G236"/>
    <mergeCell ref="I227:I228"/>
    <mergeCell ref="H239:H240"/>
    <mergeCell ref="I239:I240"/>
    <mergeCell ref="H212:H213"/>
    <mergeCell ref="E208:E211"/>
    <mergeCell ref="I204:I205"/>
    <mergeCell ref="E204:E205"/>
    <mergeCell ref="F204:F205"/>
    <mergeCell ref="I214:I215"/>
    <mergeCell ref="F216:F217"/>
    <mergeCell ref="H216:H217"/>
    <mergeCell ref="F243:F244"/>
    <mergeCell ref="J231:J232"/>
    <mergeCell ref="K231:K232"/>
    <mergeCell ref="L231:L232"/>
    <mergeCell ref="M231:M232"/>
    <mergeCell ref="J220:J221"/>
    <mergeCell ref="H225:H226"/>
    <mergeCell ref="H223:H224"/>
    <mergeCell ref="F229:F230"/>
    <mergeCell ref="G229:G230"/>
    <mergeCell ref="H227:H228"/>
    <mergeCell ref="G223:G224"/>
    <mergeCell ref="H235:H236"/>
    <mergeCell ref="H220:H222"/>
    <mergeCell ref="F241:F242"/>
    <mergeCell ref="G241:G242"/>
    <mergeCell ref="H241:H242"/>
    <mergeCell ref="I320:I322"/>
    <mergeCell ref="I223:I224"/>
    <mergeCell ref="G206:G207"/>
    <mergeCell ref="H206:H207"/>
    <mergeCell ref="I206:I207"/>
    <mergeCell ref="H210:H211"/>
    <mergeCell ref="H208:H209"/>
    <mergeCell ref="F208:F209"/>
    <mergeCell ref="I210:I211"/>
    <mergeCell ref="F210:F211"/>
    <mergeCell ref="G276:G277"/>
    <mergeCell ref="H276:H277"/>
    <mergeCell ref="I276:I277"/>
    <mergeCell ref="F282:F283"/>
    <mergeCell ref="H282:H283"/>
    <mergeCell ref="I282:I283"/>
    <mergeCell ref="I237:I238"/>
    <mergeCell ref="I220:I222"/>
    <mergeCell ref="F245:F246"/>
    <mergeCell ref="F247:F248"/>
    <mergeCell ref="F278:F279"/>
    <mergeCell ref="F258:F259"/>
    <mergeCell ref="G258:G259"/>
    <mergeCell ref="H218:H219"/>
    <mergeCell ref="B49:B52"/>
    <mergeCell ref="F49:F52"/>
    <mergeCell ref="G49:G52"/>
    <mergeCell ref="H49:H52"/>
    <mergeCell ref="M253:M254"/>
    <mergeCell ref="I251:I252"/>
    <mergeCell ref="F253:F255"/>
    <mergeCell ref="G253:G255"/>
    <mergeCell ref="H253:H255"/>
    <mergeCell ref="I253:I255"/>
    <mergeCell ref="H200:H201"/>
    <mergeCell ref="I200:I201"/>
    <mergeCell ref="M193:M194"/>
    <mergeCell ref="F196:F197"/>
    <mergeCell ref="G196:G197"/>
    <mergeCell ref="H196:H197"/>
    <mergeCell ref="I196:I197"/>
    <mergeCell ref="F198:F199"/>
    <mergeCell ref="G198:G199"/>
    <mergeCell ref="H198:H199"/>
    <mergeCell ref="D241:D242"/>
    <mergeCell ref="M220:M221"/>
    <mergeCell ref="F220:F222"/>
    <mergeCell ref="G220:G222"/>
    <mergeCell ref="I326:I327"/>
    <mergeCell ref="E260:E261"/>
    <mergeCell ref="C260:C261"/>
    <mergeCell ref="B260:B261"/>
    <mergeCell ref="A260:A261"/>
    <mergeCell ref="F260:F261"/>
    <mergeCell ref="G260:G261"/>
    <mergeCell ref="H260:H261"/>
    <mergeCell ref="I260:I261"/>
    <mergeCell ref="A323:I325"/>
    <mergeCell ref="F326:F327"/>
    <mergeCell ref="G326:G327"/>
    <mergeCell ref="A262:A265"/>
    <mergeCell ref="B262:B265"/>
    <mergeCell ref="C262:C265"/>
    <mergeCell ref="A270:A273"/>
    <mergeCell ref="B270:B273"/>
    <mergeCell ref="A266:A269"/>
    <mergeCell ref="B266:B269"/>
    <mergeCell ref="C266:C269"/>
    <mergeCell ref="A326:A329"/>
    <mergeCell ref="B326:B329"/>
    <mergeCell ref="C326:C329"/>
    <mergeCell ref="D327:D329"/>
    <mergeCell ref="A320:A322"/>
    <mergeCell ref="B320:B322"/>
    <mergeCell ref="C320:C322"/>
    <mergeCell ref="E320:E322"/>
    <mergeCell ref="E258:E259"/>
    <mergeCell ref="G256:G257"/>
    <mergeCell ref="H256:H257"/>
    <mergeCell ref="H249:H250"/>
    <mergeCell ref="A251:A252"/>
    <mergeCell ref="B251:B252"/>
    <mergeCell ref="F251:F252"/>
    <mergeCell ref="G251:G252"/>
    <mergeCell ref="H251:H252"/>
    <mergeCell ref="H320:H322"/>
    <mergeCell ref="B253:B255"/>
    <mergeCell ref="A249:A250"/>
    <mergeCell ref="A258:A259"/>
    <mergeCell ref="D321:D322"/>
    <mergeCell ref="G278:G279"/>
    <mergeCell ref="H278:H279"/>
    <mergeCell ref="D266:D267"/>
    <mergeCell ref="D268:D269"/>
    <mergeCell ref="E266:E269"/>
    <mergeCell ref="F266:F267"/>
    <mergeCell ref="A204:A205"/>
    <mergeCell ref="B204:B205"/>
    <mergeCell ref="C204:C205"/>
    <mergeCell ref="A216:A219"/>
    <mergeCell ref="B216:B219"/>
    <mergeCell ref="C216:C219"/>
    <mergeCell ref="D216:D217"/>
    <mergeCell ref="A212:A213"/>
    <mergeCell ref="B212:B213"/>
    <mergeCell ref="C208:C211"/>
    <mergeCell ref="A214:A215"/>
    <mergeCell ref="B214:B215"/>
    <mergeCell ref="C214:C215"/>
    <mergeCell ref="A208:A211"/>
    <mergeCell ref="B208:B211"/>
    <mergeCell ref="A206:A207"/>
    <mergeCell ref="A231:A234"/>
    <mergeCell ref="B231:B234"/>
    <mergeCell ref="C231:C234"/>
    <mergeCell ref="F227:F228"/>
    <mergeCell ref="G227:G228"/>
    <mergeCell ref="E231:E234"/>
    <mergeCell ref="F231:F234"/>
    <mergeCell ref="G231:G234"/>
    <mergeCell ref="H231:H234"/>
    <mergeCell ref="B227:B230"/>
    <mergeCell ref="C227:C230"/>
    <mergeCell ref="D228:D230"/>
    <mergeCell ref="E227:E230"/>
    <mergeCell ref="A220:A222"/>
    <mergeCell ref="B223:B226"/>
    <mergeCell ref="C223:C226"/>
    <mergeCell ref="D224:D226"/>
    <mergeCell ref="E223:E226"/>
    <mergeCell ref="F225:F226"/>
    <mergeCell ref="G225:G226"/>
    <mergeCell ref="K2:M2"/>
    <mergeCell ref="K4:M4"/>
    <mergeCell ref="A6:L6"/>
    <mergeCell ref="A8:A10"/>
    <mergeCell ref="D8:D9"/>
    <mergeCell ref="E8:E10"/>
    <mergeCell ref="A12:I14"/>
    <mergeCell ref="A18:A20"/>
    <mergeCell ref="B18:B20"/>
    <mergeCell ref="J9:J10"/>
    <mergeCell ref="G8:G10"/>
    <mergeCell ref="H8:H10"/>
    <mergeCell ref="I8:I10"/>
    <mergeCell ref="J8:M8"/>
    <mergeCell ref="L9:M9"/>
    <mergeCell ref="K9:K10"/>
    <mergeCell ref="H18:H20"/>
    <mergeCell ref="F84:F86"/>
    <mergeCell ref="I82:I83"/>
    <mergeCell ref="D68:D70"/>
    <mergeCell ref="F56:F58"/>
    <mergeCell ref="E56:E58"/>
    <mergeCell ref="C56:C58"/>
    <mergeCell ref="B56:B58"/>
    <mergeCell ref="I56:I58"/>
    <mergeCell ref="B62:B65"/>
    <mergeCell ref="C62:C65"/>
    <mergeCell ref="A71:I73"/>
    <mergeCell ref="G66:G70"/>
    <mergeCell ref="G82:G86"/>
    <mergeCell ref="A74:A78"/>
    <mergeCell ref="B74:B78"/>
    <mergeCell ref="C74:C78"/>
    <mergeCell ref="H82:H83"/>
    <mergeCell ref="D74:D76"/>
    <mergeCell ref="E74:E78"/>
    <mergeCell ref="F74:F75"/>
    <mergeCell ref="G74:G75"/>
    <mergeCell ref="H74:H75"/>
    <mergeCell ref="G76:G78"/>
    <mergeCell ref="E62:E65"/>
    <mergeCell ref="I37:I38"/>
    <mergeCell ref="D19:D20"/>
    <mergeCell ref="A21:A23"/>
    <mergeCell ref="B21:B23"/>
    <mergeCell ref="C21:C23"/>
    <mergeCell ref="E21:E23"/>
    <mergeCell ref="D22:D23"/>
    <mergeCell ref="C27:C29"/>
    <mergeCell ref="D28:D29"/>
    <mergeCell ref="E27:E29"/>
    <mergeCell ref="A24:A26"/>
    <mergeCell ref="B24:B26"/>
    <mergeCell ref="C24:C26"/>
    <mergeCell ref="G24:G26"/>
    <mergeCell ref="H24:H26"/>
    <mergeCell ref="I24:I26"/>
    <mergeCell ref="F32:F34"/>
    <mergeCell ref="E18:E20"/>
    <mergeCell ref="I18:I20"/>
    <mergeCell ref="H35:H36"/>
    <mergeCell ref="G35:G38"/>
    <mergeCell ref="I32:I34"/>
    <mergeCell ref="F18:F20"/>
    <mergeCell ref="I35:I36"/>
    <mergeCell ref="E46:E48"/>
    <mergeCell ref="I66:I67"/>
    <mergeCell ref="I68:I70"/>
    <mergeCell ref="F46:F48"/>
    <mergeCell ref="E66:E70"/>
    <mergeCell ref="F66:F67"/>
    <mergeCell ref="G46:G48"/>
    <mergeCell ref="H46:H48"/>
    <mergeCell ref="I46:I48"/>
    <mergeCell ref="H68:H70"/>
    <mergeCell ref="A53:I55"/>
    <mergeCell ref="C46:C48"/>
    <mergeCell ref="A46:A48"/>
    <mergeCell ref="B46:B48"/>
    <mergeCell ref="D47:D48"/>
    <mergeCell ref="A66:A70"/>
    <mergeCell ref="B66:B70"/>
    <mergeCell ref="C66:C70"/>
    <mergeCell ref="D66:D67"/>
    <mergeCell ref="D57:D58"/>
    <mergeCell ref="G59:G61"/>
    <mergeCell ref="B59:B61"/>
    <mergeCell ref="D63:D65"/>
    <mergeCell ref="A15:I17"/>
    <mergeCell ref="B8:B10"/>
    <mergeCell ref="C8:C10"/>
    <mergeCell ref="F8:F10"/>
    <mergeCell ref="C18:C20"/>
    <mergeCell ref="I21:I23"/>
    <mergeCell ref="F30:F31"/>
    <mergeCell ref="I27:I29"/>
    <mergeCell ref="I30:I31"/>
    <mergeCell ref="F21:F23"/>
    <mergeCell ref="G21:G23"/>
    <mergeCell ref="G27:G29"/>
    <mergeCell ref="H30:H31"/>
    <mergeCell ref="H27:H29"/>
    <mergeCell ref="F27:F29"/>
    <mergeCell ref="F24:F26"/>
    <mergeCell ref="C30:C34"/>
    <mergeCell ref="D30:D31"/>
    <mergeCell ref="D32:D34"/>
    <mergeCell ref="G30:G34"/>
    <mergeCell ref="G18:G20"/>
    <mergeCell ref="E30:E34"/>
    <mergeCell ref="H32:H34"/>
    <mergeCell ref="H21:H23"/>
    <mergeCell ref="E24:E26"/>
    <mergeCell ref="A27:A29"/>
    <mergeCell ref="B27:B29"/>
    <mergeCell ref="D25:D26"/>
    <mergeCell ref="A30:A34"/>
    <mergeCell ref="B30:B34"/>
    <mergeCell ref="A62:A65"/>
    <mergeCell ref="C94:C96"/>
    <mergeCell ref="A39:A41"/>
    <mergeCell ref="B39:B41"/>
    <mergeCell ref="C39:C41"/>
    <mergeCell ref="E39:E41"/>
    <mergeCell ref="F39:F41"/>
    <mergeCell ref="G39:G41"/>
    <mergeCell ref="D35:D36"/>
    <mergeCell ref="E35:E38"/>
    <mergeCell ref="F35:F36"/>
    <mergeCell ref="A42:A45"/>
    <mergeCell ref="E49:E52"/>
    <mergeCell ref="A35:A38"/>
    <mergeCell ref="B35:B38"/>
    <mergeCell ref="C35:C38"/>
    <mergeCell ref="D77:D78"/>
    <mergeCell ref="F76:F78"/>
    <mergeCell ref="C79:C81"/>
    <mergeCell ref="E79:E81"/>
    <mergeCell ref="D80:D81"/>
    <mergeCell ref="F64:F65"/>
    <mergeCell ref="D37:D38"/>
    <mergeCell ref="F37:F38"/>
    <mergeCell ref="H37:H38"/>
    <mergeCell ref="B110:B112"/>
    <mergeCell ref="A56:A58"/>
    <mergeCell ref="G56:G58"/>
    <mergeCell ref="H56:H58"/>
    <mergeCell ref="H64:H65"/>
    <mergeCell ref="H94:H96"/>
    <mergeCell ref="H84:H86"/>
    <mergeCell ref="F82:F83"/>
    <mergeCell ref="C82:C86"/>
    <mergeCell ref="D111:D112"/>
    <mergeCell ref="D82:D83"/>
    <mergeCell ref="B82:B86"/>
    <mergeCell ref="C87:C90"/>
    <mergeCell ref="B87:B90"/>
    <mergeCell ref="A94:A96"/>
    <mergeCell ref="C59:C61"/>
    <mergeCell ref="D84:D86"/>
    <mergeCell ref="A87:A90"/>
    <mergeCell ref="A82:A86"/>
    <mergeCell ref="E82:E86"/>
    <mergeCell ref="A79:A81"/>
    <mergeCell ref="B79:B81"/>
    <mergeCell ref="H110:H112"/>
    <mergeCell ref="I89:I90"/>
    <mergeCell ref="D89:D90"/>
    <mergeCell ref="E87:E90"/>
    <mergeCell ref="F87:F88"/>
    <mergeCell ref="H87:H88"/>
    <mergeCell ref="I87:I88"/>
    <mergeCell ref="G97:G99"/>
    <mergeCell ref="H97:H99"/>
    <mergeCell ref="I108:I109"/>
    <mergeCell ref="I103:I105"/>
    <mergeCell ref="H103:H105"/>
    <mergeCell ref="I106:I107"/>
    <mergeCell ref="F89:F90"/>
    <mergeCell ref="F94:F96"/>
    <mergeCell ref="G94:G96"/>
    <mergeCell ref="D87:D88"/>
    <mergeCell ref="G87:G90"/>
    <mergeCell ref="G106:G109"/>
    <mergeCell ref="E59:E61"/>
    <mergeCell ref="F125:F127"/>
    <mergeCell ref="I84:I86"/>
    <mergeCell ref="I122:I124"/>
    <mergeCell ref="G79:G81"/>
    <mergeCell ref="A91:I93"/>
    <mergeCell ref="D94:D95"/>
    <mergeCell ref="A113:A115"/>
    <mergeCell ref="A110:A112"/>
    <mergeCell ref="E125:E127"/>
    <mergeCell ref="I116:I118"/>
    <mergeCell ref="B119:B124"/>
    <mergeCell ref="C119:C124"/>
    <mergeCell ref="D120:D124"/>
    <mergeCell ref="C110:C112"/>
    <mergeCell ref="F113:F115"/>
    <mergeCell ref="F122:F124"/>
    <mergeCell ref="D104:D105"/>
    <mergeCell ref="G103:G105"/>
    <mergeCell ref="H106:H107"/>
    <mergeCell ref="F103:F105"/>
    <mergeCell ref="H119:H121"/>
    <mergeCell ref="H100:H102"/>
    <mergeCell ref="H89:H90"/>
    <mergeCell ref="B337:L337"/>
    <mergeCell ref="G245:G246"/>
    <mergeCell ref="H245:H246"/>
    <mergeCell ref="I245:I246"/>
    <mergeCell ref="E237:E238"/>
    <mergeCell ref="F128:F130"/>
    <mergeCell ref="G204:G205"/>
    <mergeCell ref="B206:B207"/>
    <mergeCell ref="H204:H205"/>
    <mergeCell ref="G202:G203"/>
    <mergeCell ref="H202:H203"/>
    <mergeCell ref="C206:C207"/>
    <mergeCell ref="I231:I234"/>
    <mergeCell ref="H268:H269"/>
    <mergeCell ref="I268:I269"/>
    <mergeCell ref="F270:F271"/>
    <mergeCell ref="G270:G271"/>
    <mergeCell ref="D208:D209"/>
    <mergeCell ref="D134:D136"/>
    <mergeCell ref="E134:E138"/>
    <mergeCell ref="F162:F164"/>
    <mergeCell ref="J193:J194"/>
    <mergeCell ref="K193:K194"/>
    <mergeCell ref="B128:B130"/>
    <mergeCell ref="I189:I190"/>
    <mergeCell ref="I168:I170"/>
    <mergeCell ref="F159:F161"/>
    <mergeCell ref="F156:F158"/>
    <mergeCell ref="H184:H185"/>
    <mergeCell ref="G189:G190"/>
    <mergeCell ref="F176:F177"/>
    <mergeCell ref="H176:H177"/>
    <mergeCell ref="H145:H146"/>
    <mergeCell ref="F171:F172"/>
    <mergeCell ref="H171:H172"/>
    <mergeCell ref="I171:I172"/>
    <mergeCell ref="I162:I164"/>
    <mergeCell ref="H159:H161"/>
    <mergeCell ref="H162:H164"/>
    <mergeCell ref="G165:G170"/>
    <mergeCell ref="G145:G148"/>
    <mergeCell ref="G151:G155"/>
    <mergeCell ref="G159:G164"/>
    <mergeCell ref="I94:I96"/>
    <mergeCell ref="D139:D140"/>
    <mergeCell ref="I139:I144"/>
    <mergeCell ref="C113:C115"/>
    <mergeCell ref="C106:C109"/>
    <mergeCell ref="B125:B127"/>
    <mergeCell ref="L193:L194"/>
    <mergeCell ref="A186:I188"/>
    <mergeCell ref="A193:A195"/>
    <mergeCell ref="B139:B144"/>
    <mergeCell ref="C139:C144"/>
    <mergeCell ref="D143:D144"/>
    <mergeCell ref="F147:F148"/>
    <mergeCell ref="B149:B150"/>
    <mergeCell ref="C149:C150"/>
    <mergeCell ref="C145:C148"/>
    <mergeCell ref="A139:A144"/>
    <mergeCell ref="B193:B195"/>
    <mergeCell ref="C189:C190"/>
    <mergeCell ref="E193:E195"/>
    <mergeCell ref="B184:B185"/>
    <mergeCell ref="H181:H183"/>
    <mergeCell ref="H165:H167"/>
    <mergeCell ref="I145:I146"/>
    <mergeCell ref="A165:A170"/>
    <mergeCell ref="B165:B170"/>
    <mergeCell ref="E159:E164"/>
    <mergeCell ref="D145:D147"/>
    <mergeCell ref="E145:E148"/>
    <mergeCell ref="A156:A158"/>
    <mergeCell ref="A149:A150"/>
    <mergeCell ref="C100:C102"/>
    <mergeCell ref="G181:G183"/>
    <mergeCell ref="G110:G112"/>
    <mergeCell ref="D129:D130"/>
    <mergeCell ref="F139:F140"/>
    <mergeCell ref="A128:A130"/>
    <mergeCell ref="A103:A105"/>
    <mergeCell ref="B103:B105"/>
    <mergeCell ref="C103:C105"/>
    <mergeCell ref="C165:C170"/>
    <mergeCell ref="E106:E109"/>
    <mergeCell ref="F108:F109"/>
    <mergeCell ref="B156:B158"/>
    <mergeCell ref="A125:A127"/>
    <mergeCell ref="A119:A124"/>
    <mergeCell ref="A100:A102"/>
    <mergeCell ref="B100:B102"/>
    <mergeCell ref="C125:C127"/>
    <mergeCell ref="B113:B115"/>
    <mergeCell ref="D108:D109"/>
    <mergeCell ref="H113:H115"/>
    <mergeCell ref="F153:F155"/>
    <mergeCell ref="M141:M142"/>
    <mergeCell ref="J141:J142"/>
    <mergeCell ref="L141:L142"/>
    <mergeCell ref="K141:K142"/>
    <mergeCell ref="F151:F152"/>
    <mergeCell ref="F145:F146"/>
    <mergeCell ref="B134:B138"/>
    <mergeCell ref="C134:C138"/>
    <mergeCell ref="C131:C133"/>
    <mergeCell ref="C128:C130"/>
    <mergeCell ref="I134:I135"/>
    <mergeCell ref="F136:F138"/>
    <mergeCell ref="H122:H124"/>
    <mergeCell ref="D114:D115"/>
    <mergeCell ref="I119:I121"/>
    <mergeCell ref="E128:E130"/>
    <mergeCell ref="G113:G115"/>
    <mergeCell ref="E149:E150"/>
    <mergeCell ref="G119:G124"/>
    <mergeCell ref="I149:I150"/>
    <mergeCell ref="D117:D118"/>
    <mergeCell ref="F131:F133"/>
    <mergeCell ref="E139:E144"/>
    <mergeCell ref="F141:F144"/>
    <mergeCell ref="G139:G144"/>
    <mergeCell ref="G125:G127"/>
    <mergeCell ref="H125:H127"/>
    <mergeCell ref="D125:D126"/>
    <mergeCell ref="F119:F121"/>
    <mergeCell ref="E116:E118"/>
    <mergeCell ref="H139:H144"/>
    <mergeCell ref="G128:G130"/>
    <mergeCell ref="H134:H135"/>
    <mergeCell ref="G134:G138"/>
    <mergeCell ref="A202:A203"/>
    <mergeCell ref="B202:B203"/>
    <mergeCell ref="B181:B183"/>
    <mergeCell ref="G171:G175"/>
    <mergeCell ref="G176:G180"/>
    <mergeCell ref="A171:A175"/>
    <mergeCell ref="B171:B175"/>
    <mergeCell ref="C171:C175"/>
    <mergeCell ref="B200:B201"/>
    <mergeCell ref="C200:C201"/>
    <mergeCell ref="D194:D195"/>
    <mergeCell ref="C184:C185"/>
    <mergeCell ref="A198:A199"/>
    <mergeCell ref="B198:B199"/>
    <mergeCell ref="A196:A197"/>
    <mergeCell ref="B196:B197"/>
    <mergeCell ref="C193:C195"/>
    <mergeCell ref="C196:C197"/>
    <mergeCell ref="F191:F192"/>
    <mergeCell ref="C181:C183"/>
    <mergeCell ref="E184:E185"/>
    <mergeCell ref="D171:D173"/>
    <mergeCell ref="E171:E175"/>
    <mergeCell ref="D174:D175"/>
    <mergeCell ref="F165:F167"/>
    <mergeCell ref="B151:B155"/>
    <mergeCell ref="C151:C155"/>
    <mergeCell ref="H151:H152"/>
    <mergeCell ref="C202:C203"/>
    <mergeCell ref="E202:E203"/>
    <mergeCell ref="F200:F201"/>
    <mergeCell ref="G193:G195"/>
    <mergeCell ref="H193:H195"/>
    <mergeCell ref="H168:H170"/>
    <mergeCell ref="D166:D170"/>
    <mergeCell ref="E165:E170"/>
    <mergeCell ref="D152:D155"/>
    <mergeCell ref="E151:E155"/>
    <mergeCell ref="G156:G158"/>
    <mergeCell ref="D160:D164"/>
    <mergeCell ref="D157:D158"/>
    <mergeCell ref="M181:M182"/>
    <mergeCell ref="I330:I331"/>
    <mergeCell ref="D233:D234"/>
    <mergeCell ref="A235:A236"/>
    <mergeCell ref="B235:B236"/>
    <mergeCell ref="C235:C236"/>
    <mergeCell ref="J181:J182"/>
    <mergeCell ref="E235:E236"/>
    <mergeCell ref="A237:A238"/>
    <mergeCell ref="B237:B238"/>
    <mergeCell ref="C237:C238"/>
    <mergeCell ref="A243:A244"/>
    <mergeCell ref="B243:B244"/>
    <mergeCell ref="H258:H259"/>
    <mergeCell ref="B258:B259"/>
    <mergeCell ref="C258:C259"/>
    <mergeCell ref="F256:F257"/>
    <mergeCell ref="D231:D232"/>
    <mergeCell ref="A253:A255"/>
    <mergeCell ref="I181:I183"/>
    <mergeCell ref="H330:H331"/>
    <mergeCell ref="A200:A201"/>
    <mergeCell ref="E200:E201"/>
    <mergeCell ref="A191:A192"/>
    <mergeCell ref="B330:B331"/>
    <mergeCell ref="G184:G185"/>
    <mergeCell ref="E270:E273"/>
    <mergeCell ref="I225:I226"/>
    <mergeCell ref="F330:F331"/>
    <mergeCell ref="C330:C331"/>
    <mergeCell ref="H39:H41"/>
    <mergeCell ref="I39:I41"/>
    <mergeCell ref="D40:D41"/>
    <mergeCell ref="B42:B45"/>
    <mergeCell ref="C42:C45"/>
    <mergeCell ref="D42:D43"/>
    <mergeCell ref="E42:E45"/>
    <mergeCell ref="D44:D45"/>
    <mergeCell ref="E119:E124"/>
    <mergeCell ref="G64:G65"/>
    <mergeCell ref="F116:F118"/>
    <mergeCell ref="G116:G118"/>
    <mergeCell ref="H116:H118"/>
    <mergeCell ref="B116:B118"/>
    <mergeCell ref="C116:C118"/>
    <mergeCell ref="F79:F81"/>
    <mergeCell ref="C49:C52"/>
    <mergeCell ref="F178:F180"/>
    <mergeCell ref="K181:K182"/>
    <mergeCell ref="L181:L182"/>
    <mergeCell ref="G131:G133"/>
    <mergeCell ref="H131:H133"/>
    <mergeCell ref="E97:E99"/>
    <mergeCell ref="E110:E112"/>
    <mergeCell ref="I100:I102"/>
    <mergeCell ref="G100:G102"/>
    <mergeCell ref="E103:E105"/>
    <mergeCell ref="F100:F102"/>
    <mergeCell ref="F97:F99"/>
    <mergeCell ref="I113:I115"/>
    <mergeCell ref="I110:I112"/>
    <mergeCell ref="I97:I99"/>
    <mergeCell ref="E100:E102"/>
    <mergeCell ref="E113:E115"/>
    <mergeCell ref="I125:I127"/>
    <mergeCell ref="I131:I133"/>
    <mergeCell ref="H178:H180"/>
    <mergeCell ref="I178:I180"/>
    <mergeCell ref="I156:I158"/>
    <mergeCell ref="I159:I161"/>
    <mergeCell ref="E156:E158"/>
    <mergeCell ref="I165:I167"/>
    <mergeCell ref="M42:M43"/>
    <mergeCell ref="F42:F45"/>
    <mergeCell ref="G42:G45"/>
    <mergeCell ref="H42:H45"/>
    <mergeCell ref="I42:I45"/>
    <mergeCell ref="J42:J43"/>
    <mergeCell ref="K42:K43"/>
    <mergeCell ref="L42:L43"/>
    <mergeCell ref="H76:H78"/>
    <mergeCell ref="I76:I78"/>
    <mergeCell ref="I74:I75"/>
    <mergeCell ref="F59:F61"/>
    <mergeCell ref="H66:H67"/>
    <mergeCell ref="F68:F70"/>
    <mergeCell ref="F62:F63"/>
    <mergeCell ref="G62:G63"/>
    <mergeCell ref="I59:I61"/>
    <mergeCell ref="H59:H61"/>
    <mergeCell ref="I64:I65"/>
    <mergeCell ref="I49:I52"/>
    <mergeCell ref="M49:M50"/>
    <mergeCell ref="J49:J50"/>
    <mergeCell ref="K49:K50"/>
    <mergeCell ref="L49:L50"/>
    <mergeCell ref="H62:H63"/>
    <mergeCell ref="I62:I63"/>
    <mergeCell ref="B94:B96"/>
    <mergeCell ref="E326:E329"/>
    <mergeCell ref="F328:F329"/>
    <mergeCell ref="G328:G329"/>
    <mergeCell ref="H328:H329"/>
    <mergeCell ref="I328:I329"/>
    <mergeCell ref="C156:C158"/>
    <mergeCell ref="H79:H81"/>
    <mergeCell ref="I79:I81"/>
    <mergeCell ref="H156:H158"/>
    <mergeCell ref="F149:F150"/>
    <mergeCell ref="H149:H150"/>
    <mergeCell ref="H108:H109"/>
    <mergeCell ref="F134:F135"/>
    <mergeCell ref="F110:F112"/>
    <mergeCell ref="H326:H327"/>
    <mergeCell ref="B159:B164"/>
    <mergeCell ref="C159:C164"/>
    <mergeCell ref="C191:C192"/>
    <mergeCell ref="I193:I195"/>
    <mergeCell ref="E196:E197"/>
    <mergeCell ref="B189:B190"/>
    <mergeCell ref="A145:A148"/>
    <mergeCell ref="B145:B148"/>
    <mergeCell ref="D141:D142"/>
    <mergeCell ref="H229:H230"/>
    <mergeCell ref="I229:I230"/>
    <mergeCell ref="A227:A230"/>
    <mergeCell ref="I184:I185"/>
    <mergeCell ref="C198:C199"/>
    <mergeCell ref="I147:I148"/>
    <mergeCell ref="G200:G201"/>
    <mergeCell ref="F206:F207"/>
    <mergeCell ref="C212:C213"/>
    <mergeCell ref="E212:E213"/>
    <mergeCell ref="F212:F213"/>
    <mergeCell ref="F223:F224"/>
    <mergeCell ref="E220:E222"/>
    <mergeCell ref="H147:H148"/>
    <mergeCell ref="A151:A155"/>
    <mergeCell ref="A181:A183"/>
    <mergeCell ref="A184:A185"/>
    <mergeCell ref="A176:A180"/>
    <mergeCell ref="A159:A164"/>
    <mergeCell ref="A189:A190"/>
    <mergeCell ref="B191:B192"/>
    <mergeCell ref="K1:M1"/>
    <mergeCell ref="A131:A133"/>
    <mergeCell ref="B131:B133"/>
    <mergeCell ref="G149:G150"/>
    <mergeCell ref="H128:H130"/>
    <mergeCell ref="D50:D52"/>
    <mergeCell ref="A49:A52"/>
    <mergeCell ref="H153:H155"/>
    <mergeCell ref="E94:E96"/>
    <mergeCell ref="A106:A109"/>
    <mergeCell ref="B106:B109"/>
    <mergeCell ref="F106:F107"/>
    <mergeCell ref="D132:D133"/>
    <mergeCell ref="E131:E133"/>
    <mergeCell ref="A134:A138"/>
    <mergeCell ref="A59:A61"/>
    <mergeCell ref="D101:D102"/>
    <mergeCell ref="A116:A118"/>
    <mergeCell ref="A97:A99"/>
    <mergeCell ref="B97:B99"/>
    <mergeCell ref="C97:C99"/>
    <mergeCell ref="D97:D98"/>
    <mergeCell ref="D106:D107"/>
    <mergeCell ref="D60:D61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3" fitToHeight="0" orientation="landscape" blackAndWhite="1" r:id="rId1"/>
  <headerFooter differentFirst="1" alignWithMargins="0">
    <oddHeader>&amp;C&amp;"Times New Roman,обычный"&amp;P</oddHeader>
  </headerFooter>
  <rowBreaks count="10" manualBreakCount="10">
    <brk id="34" max="12" man="1"/>
    <brk id="70" max="12" man="1"/>
    <brk id="115" max="12" man="1"/>
    <brk id="155" max="12" man="1"/>
    <brk id="195" max="12" man="1"/>
    <brk id="215" max="12" man="1"/>
    <brk id="248" max="12" man="1"/>
    <brk id="281" max="12" man="1"/>
    <brk id="313" max="12" man="1"/>
    <brk id="3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2025-2027</vt:lpstr>
      <vt:lpstr>'2025-2027'!Заголовки_для_печати</vt:lpstr>
      <vt:lpstr>'2025-2027'!Область_печати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Губерт Наталья Эдуардовна</dc:creator>
  <cp:lastModifiedBy>Губерт Наталья Эдуардовна</cp:lastModifiedBy>
  <cp:lastPrinted>2024-12-27T12:54:46Z</cp:lastPrinted>
  <dcterms:created xsi:type="dcterms:W3CDTF">2021-11-12T08:21:59Z</dcterms:created>
  <dcterms:modified xsi:type="dcterms:W3CDTF">2025-01-09T09:50:09Z</dcterms:modified>
</cp:coreProperties>
</file>