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955" windowHeight="7425" tabRatio="823" activeTab="0"/>
  </bookViews>
  <sheets>
    <sheet name="доклад МО раздел 1" sheetId="1" r:id="rId1"/>
    <sheet name="Экспертные показатели" sheetId="2" r:id="rId2"/>
    <sheet name="Показатели для расчета неэфф" sheetId="3" r:id="rId3"/>
    <sheet name="Лист1" sheetId="4" state="hidden" r:id="rId4"/>
  </sheets>
  <definedNames>
    <definedName name="_xlnm.Print_Titles" localSheetId="0">'доклад МО раздел 1'!$20:$22</definedName>
  </definedNames>
  <calcPr fullCalcOnLoad="1" refMode="R1C1"/>
</workbook>
</file>

<file path=xl/sharedStrings.xml><?xml version="1.0" encoding="utf-8"?>
<sst xmlns="http://schemas.openxmlformats.org/spreadsheetml/2006/main" count="1429" uniqueCount="921">
  <si>
    <t>Уровень претензионно-исковой работы, проводимой муниципальным образованием по взысканию задолженности населения за коммунальные услуги</t>
  </si>
  <si>
    <t>Уровень претензионно-исковой работы, проводимой муниципальным образованием по взысканию задолженности за коммунальные услуги</t>
  </si>
  <si>
    <t>здравоохранение</t>
  </si>
  <si>
    <t>Рздр общий</t>
  </si>
  <si>
    <t>Рздр</t>
  </si>
  <si>
    <t>Рздр=</t>
  </si>
  <si>
    <t>Дздр=</t>
  </si>
  <si>
    <t>Р1</t>
  </si>
  <si>
    <t>Кнст</t>
  </si>
  <si>
    <t>Р2</t>
  </si>
  <si>
    <t>Кнск</t>
  </si>
  <si>
    <t>Р3</t>
  </si>
  <si>
    <t>Р1=</t>
  </si>
  <si>
    <t>Р11</t>
  </si>
  <si>
    <t>Чн</t>
  </si>
  <si>
    <t>Р11=</t>
  </si>
  <si>
    <t>Рвр</t>
  </si>
  <si>
    <t>Рср</t>
  </si>
  <si>
    <t>Рпр</t>
  </si>
  <si>
    <t>Рвр=</t>
  </si>
  <si>
    <t>Чвр</t>
  </si>
  <si>
    <t>Чцвр</t>
  </si>
  <si>
    <t>ЗПрвр</t>
  </si>
  <si>
    <t>СВ</t>
  </si>
  <si>
    <t>Вср=</t>
  </si>
  <si>
    <t>Кнст=</t>
  </si>
  <si>
    <t>Кнск=</t>
  </si>
  <si>
    <t>ст-ть койкодня</t>
  </si>
  <si>
    <t>факт ст-ть койкодня</t>
  </si>
  <si>
    <t>ст-ть вызова</t>
  </si>
  <si>
    <t>факт ст-ть вызова</t>
  </si>
  <si>
    <t>Впр=</t>
  </si>
  <si>
    <t>Чср</t>
  </si>
  <si>
    <t>Чцср</t>
  </si>
  <si>
    <t>ЗПрср</t>
  </si>
  <si>
    <t>Чпр</t>
  </si>
  <si>
    <t>ЗПрпр</t>
  </si>
  <si>
    <t>Св</t>
  </si>
  <si>
    <t>Р2=</t>
  </si>
  <si>
    <t>Осф</t>
  </si>
  <si>
    <t>Осн</t>
  </si>
  <si>
    <t>Скд</t>
  </si>
  <si>
    <t>Р3=</t>
  </si>
  <si>
    <t>ОСПф</t>
  </si>
  <si>
    <t>ОСПн</t>
  </si>
  <si>
    <t>общее образование</t>
  </si>
  <si>
    <t>Добр=</t>
  </si>
  <si>
    <t>Робр</t>
  </si>
  <si>
    <t>Робр общий</t>
  </si>
  <si>
    <t>Робр=</t>
  </si>
  <si>
    <t>О1</t>
  </si>
  <si>
    <t>О2</t>
  </si>
  <si>
    <t>О1=</t>
  </si>
  <si>
    <t>О11</t>
  </si>
  <si>
    <t>О12</t>
  </si>
  <si>
    <t>О11=</t>
  </si>
  <si>
    <t>Учф</t>
  </si>
  <si>
    <t>Чу</t>
  </si>
  <si>
    <t>Уц</t>
  </si>
  <si>
    <t>Зпу</t>
  </si>
  <si>
    <t>О12=</t>
  </si>
  <si>
    <t>Чп</t>
  </si>
  <si>
    <t>Зпи</t>
  </si>
  <si>
    <t>О2=</t>
  </si>
  <si>
    <t>О21</t>
  </si>
  <si>
    <t>О22</t>
  </si>
  <si>
    <t>О21=</t>
  </si>
  <si>
    <t>Чуг</t>
  </si>
  <si>
    <t>Нфг</t>
  </si>
  <si>
    <t>Нцг</t>
  </si>
  <si>
    <t>Ск</t>
  </si>
  <si>
    <t>О22=</t>
  </si>
  <si>
    <t>Чус</t>
  </si>
  <si>
    <t>Нфс</t>
  </si>
  <si>
    <t>Нцс</t>
  </si>
  <si>
    <t>ЖКХ</t>
  </si>
  <si>
    <t>Джкх</t>
  </si>
  <si>
    <t>Рдот</t>
  </si>
  <si>
    <t>Ржкх</t>
  </si>
  <si>
    <t>Рдот=</t>
  </si>
  <si>
    <t>компенс</t>
  </si>
  <si>
    <t>покрыт</t>
  </si>
  <si>
    <t>муниципальное управление</t>
  </si>
  <si>
    <t>Дму</t>
  </si>
  <si>
    <t>Рму</t>
  </si>
  <si>
    <t>Рмун</t>
  </si>
  <si>
    <t>Робщ</t>
  </si>
  <si>
    <t>или</t>
  </si>
  <si>
    <t>Рсод му</t>
  </si>
  <si>
    <t>Рму=</t>
  </si>
  <si>
    <t>Рмун норм</t>
  </si>
  <si>
    <t>Рмун норм=</t>
  </si>
  <si>
    <t>Сумма дох</t>
  </si>
  <si>
    <t>Норматив %</t>
  </si>
  <si>
    <t>Нфг=</t>
  </si>
  <si>
    <t>2011г. - данные ведомственной статистики. По информации Территориального органа Федеральной службы государственной статистики в 2011г. - 11756,8.</t>
  </si>
  <si>
    <t>2011г. - данные ведомственной статистики. По информации Территориального органа Федеральной службы государственной статистики в 2011г. - 13710.</t>
  </si>
  <si>
    <t>2011г. - данные ведомственной статистики. По информации Территориального органа Федеральной службы государственной статистики в 2011г. - 130.                                   Снижение значения плановых показателей на 2012-2014 годы в сравнении с 2011 г. объясняется передачей ведомственных дошкольных образовательных учреждений в муниципальную собственность.</t>
  </si>
  <si>
    <t>2011г. - по информации Территориального органа Федеральной службы государственной статистики от 30.03.12г. № 02-29/773 "Показатели для оценки эффективности деятельности органов местного самоуправления Мо городской округ "Город Калининград" (далее ссылка в примечаниях на данный документ).</t>
  </si>
  <si>
    <t>2011г. - данные ведомственной статистики. По информации Территориального органа Федеральной службы государственной статистики в 2011г. - 0,72.</t>
  </si>
  <si>
    <t xml:space="preserve"> 2010г. - по информации Территориального органа Федеральной службы государственной статистики  - по состоянию на 9 октября 2010 года. 2011г. - данные ведомственной статистики.</t>
  </si>
  <si>
    <t>По информации Территориального органа Федеральной службы государственной статистики - 2011г - 0,4.</t>
  </si>
  <si>
    <t xml:space="preserve">Согласно ведомственной статистики значение данного показателя на конец 2011 года составило 82,2%. По  информации Территориального органа Федеральной службы государственной статистики - 2011г. - 61,3. </t>
  </si>
  <si>
    <t>кол-во кл гор</t>
  </si>
  <si>
    <t>Нфс=</t>
  </si>
  <si>
    <t>кол-во кл сел</t>
  </si>
  <si>
    <t>Уц учителя</t>
  </si>
  <si>
    <t>Уц прочие</t>
  </si>
  <si>
    <t>Нцг напол город</t>
  </si>
  <si>
    <t>Нцс напол село</t>
  </si>
  <si>
    <t>Чцвр врачи</t>
  </si>
  <si>
    <t>Чцср средн</t>
  </si>
  <si>
    <t>Осн стационар</t>
  </si>
  <si>
    <t>ОСПн скорая</t>
  </si>
  <si>
    <t>Утвержденный норматив по формированию расходов на содержание органов местного самоуправления</t>
  </si>
  <si>
    <t>процент</t>
  </si>
  <si>
    <t>Сумма налоговых и неналоговых доходов и дотаций на выравнивание бюджетной обеспеченности муниципального образования</t>
  </si>
  <si>
    <t xml:space="preserve">Расходы на содержание органов местного самоуправления </t>
  </si>
  <si>
    <t>Отчет</t>
  </si>
  <si>
    <t>5000000000000027</t>
  </si>
  <si>
    <t>5000000000000028</t>
  </si>
  <si>
    <t>5000000000000029</t>
  </si>
  <si>
    <t>Информация представляется в соответствии с постановлением Правительства Калининградской области от 25.02.2011г. № 136 "О нормативах формирования расходов на содержание органов местного самоуправления муниципальных образований Калининградской области на 2011 год"</t>
  </si>
  <si>
    <t xml:space="preserve">Расчет </t>
  </si>
  <si>
    <t xml:space="preserve">по показателям для расчета неэффективных расходов для оценки эффективности деятельности </t>
  </si>
  <si>
    <t xml:space="preserve">муниципальных районов Калининградской области за </t>
  </si>
  <si>
    <t xml:space="preserve">органов местного самоуправления городских округов и </t>
  </si>
  <si>
    <t>Единица измерения</t>
  </si>
  <si>
    <t>Отчетная информация</t>
  </si>
  <si>
    <t>Примечание</t>
  </si>
  <si>
    <t>I. Экономическое развитие</t>
  </si>
  <si>
    <t>Дорожное хозяйство и транспорт</t>
  </si>
  <si>
    <t>1.</t>
  </si>
  <si>
    <t>процентов</t>
  </si>
  <si>
    <t>2.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</si>
  <si>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</si>
  <si>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</si>
  <si>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</si>
  <si>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</si>
  <si>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</si>
  <si>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t>5.</t>
  </si>
  <si>
    <t>6.</t>
  </si>
  <si>
    <t>Улучшение инвестиционной привлекательности</t>
  </si>
  <si>
    <t>7.</t>
  </si>
  <si>
    <t>Площадь земельных участков, предоставленных для строительства - всего</t>
  </si>
  <si>
    <t>га</t>
  </si>
  <si>
    <t>в том числе:</t>
  </si>
  <si>
    <t>для комплексного освоения в целях жилищного строительства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</si>
  <si>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</si>
  <si>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</si>
  <si>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</si>
  <si>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дней</t>
  </si>
  <si>
    <t>10.</t>
  </si>
  <si>
    <r>
      <t>2010-2011 годы - откорректировано по данным ОИВ.</t>
    </r>
    <r>
      <rPr>
        <sz val="12"/>
        <rFont val="Times New Roman"/>
        <family val="1"/>
      </rPr>
      <t xml:space="preserve"> По информации Территориального органа Федеральной службы государственной статистики с 1 января 2012 года показатели приведены без предприятий, не заявивших о численности работающих и выручке в сплошном федеральном статистическом наблюдении за деятельностью субъектов малого и среднего предпринимательства за 2010 год.</t>
    </r>
  </si>
  <si>
    <t>2011 г. - откорректировано по данным ОИВ.</t>
  </si>
  <si>
    <t xml:space="preserve">2011 год - откорректировано по данным ОИВ и соответственно откорректирован 2010 год. </t>
  </si>
  <si>
    <t xml:space="preserve">2011 год - расчет уточнен в связи с корректировкой показателя № 10  по данным ОИВ. </t>
  </si>
  <si>
    <t xml:space="preserve">2011 год - откорректировано по данным ОИВ </t>
  </si>
  <si>
    <r>
      <t xml:space="preserve">2011 год - откорректировано по данным ОИВ.    </t>
    </r>
    <r>
      <rPr>
        <sz val="12"/>
        <color indexed="8"/>
        <rFont val="Times New Roman"/>
        <family val="1"/>
      </rPr>
      <t xml:space="preserve">                                          Значение плановых показателей изменено в связи с  упорядочением учета объектов муниципальной собственности в реестре муниципального имущества в соответствии с постановлением администрации городского округа «Город Калининград» от 17.08.2011 №1345 «О внесении изменений в постановление главы города Калининград-мэра города от 29.12.2006 № 3206 «О включении в состав муниципальной Казны муниципального образования «Город Калининград» объектов внешнего благоустройства (городских дорог, мостов, ливневых канализаций)», которым из состава Казны исключены ранее ошибочно учтенные улицы, расположенные за границами городского округа.</t>
    </r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</si>
  <si>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</si>
  <si>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"Город Калининград"</t>
  </si>
  <si>
    <r>
      <t xml:space="preserve">По этому и следующим показателям раздела II "Здравоохранение и здоровье населения" - по информации Министерства здравоохранения КО. </t>
    </r>
    <r>
      <rPr>
        <sz val="12"/>
        <rFont val="Times New Roman"/>
        <family val="1"/>
      </rPr>
      <t xml:space="preserve">                                       Функции управления в указанной сфере с 2012 года переданы на уровень субъекта Российской Федерации (Постановления Правительства Калининградской области от 23 декабря 2011 г. N 938 и от 25 января 2012 г. N 23 по вопросу приема муниципальных учреждений здравоохранения в государственную собственность Калининградской области).</t>
    </r>
  </si>
  <si>
    <t>Рост показателя в 2011 году в сравнении с 2010 годом является результатом действия муниципальной долгосрочной целевой программы «Развитие малого и среднего предпринимательства (МСП) в городском округе «Город Калининград» на 2010 – 2015 годы» (№ 1616 от 24.09.2010г.)</t>
  </si>
  <si>
    <t>объектов жилищного строительства, в том числе индивидуального жилищного строительства, - в течение 3 лет</t>
  </si>
  <si>
    <t>иных объектов капитального строительства - в течение 5 лет</t>
  </si>
  <si>
    <t>Сельское хозяйство</t>
  </si>
  <si>
    <t>11.</t>
  </si>
  <si>
    <t>12.</t>
  </si>
  <si>
    <t>13.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</si>
  <si>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</si>
  <si>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14.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</si>
  <si>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</si>
  <si>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</si>
  <si>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рублей</t>
  </si>
  <si>
    <t>учителей муниципальных общеобразовательных учреждений</t>
  </si>
  <si>
    <t>врачей муниципальных учреждений здравоохранения</t>
  </si>
  <si>
    <t>среднего медицинского персонала муниципальных учреждений здравоохранения</t>
  </si>
  <si>
    <t>15.</t>
  </si>
  <si>
    <t xml:space="preserve">Удовлетворенность населения медицинской помощью </t>
  </si>
  <si>
    <t>16.</t>
  </si>
  <si>
    <t>17.</t>
  </si>
  <si>
    <t>18.</t>
  </si>
  <si>
    <t>19.</t>
  </si>
  <si>
    <t>единиц</t>
  </si>
  <si>
    <t>в том числе</t>
  </si>
  <si>
    <t>от инсульта</t>
  </si>
  <si>
    <t>в первые сутки в стационаре - всего</t>
  </si>
  <si>
    <t xml:space="preserve">в том числе </t>
  </si>
  <si>
    <t>20.</t>
  </si>
  <si>
    <t>на дому</t>
  </si>
  <si>
    <t>в первые сутки в стационаре</t>
  </si>
  <si>
    <t>21.</t>
  </si>
  <si>
    <t>человек</t>
  </si>
  <si>
    <t xml:space="preserve">из них </t>
  </si>
  <si>
    <t>22.</t>
  </si>
  <si>
    <t>23.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</si>
  <si>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</si>
  <si>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24.</t>
  </si>
  <si>
    <t>Среднегодовая занятость койки в муниципальных учреждениях здравоохранения</t>
  </si>
  <si>
    <t>25.</t>
  </si>
  <si>
    <t>26.</t>
  </si>
  <si>
    <t>27.</t>
  </si>
  <si>
    <t>28.</t>
  </si>
  <si>
    <t>Объем медицинской помощи, предоставляемой муниципальными учреждениями здравоохранения, в расчете на одного жителя:</t>
  </si>
  <si>
    <t>стационарная медицинская помощь</t>
  </si>
  <si>
    <t>амбулаторная помощь</t>
  </si>
  <si>
    <t>дневные стационары всех типов</t>
  </si>
  <si>
    <t>скорая медицинская помощь</t>
  </si>
  <si>
    <t>вызов</t>
  </si>
  <si>
    <t>29.</t>
  </si>
  <si>
    <t>Стоимость единицы объема оказанной медицинской помощи муниципальными учреждениями здравоохранения:</t>
  </si>
  <si>
    <t>30.</t>
  </si>
  <si>
    <t>Удовлетворенность населения качеством дошкольного образования детей</t>
  </si>
  <si>
    <t>31.</t>
  </si>
  <si>
    <t>Удовлетворенность населения качеством дополнительного образования детей</t>
  </si>
  <si>
    <t>32.</t>
  </si>
  <si>
    <t>33.</t>
  </si>
  <si>
    <t>34.</t>
  </si>
  <si>
    <t>35.</t>
  </si>
  <si>
    <t>36.</t>
  </si>
  <si>
    <t xml:space="preserve">Удовлетворенность населения качеством общего образования </t>
  </si>
  <si>
    <t>37.</t>
  </si>
  <si>
    <t>38.</t>
  </si>
  <si>
    <t>39.</t>
  </si>
  <si>
    <t>40.</t>
  </si>
  <si>
    <t>41.</t>
  </si>
  <si>
    <t>42.</t>
  </si>
  <si>
    <t>VII. Жилищно-коммунальное хозяйство</t>
  </si>
  <si>
    <t>43.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</si>
  <si>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</si>
  <si>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</si>
  <si>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</si>
  <si>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</si>
  <si>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другой организационно-правовой формы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</si>
  <si>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  не более 25 процентов</t>
  </si>
  <si>
    <t>44.</t>
  </si>
  <si>
    <t>45.</t>
  </si>
  <si>
    <t>46.</t>
  </si>
  <si>
    <t>47.</t>
  </si>
  <si>
    <t>Уровень собираемости платежей за предоставленные жилищно-коммунальные услуги</t>
  </si>
  <si>
    <t>48.</t>
  </si>
  <si>
    <t>49.</t>
  </si>
  <si>
    <t>Отношение тарифов для промышленных потребителей к тарифам для населения:</t>
  </si>
  <si>
    <t>по водоснабжению</t>
  </si>
  <si>
    <t>по водоотведению</t>
  </si>
  <si>
    <t>50.</t>
  </si>
  <si>
    <t>Общая площадь жилых помещений, приходящаяся в среднем на одного жителя - всего</t>
  </si>
  <si>
    <t>кв. метров</t>
  </si>
  <si>
    <t>введенная в действие за год</t>
  </si>
  <si>
    <t>51.</t>
  </si>
  <si>
    <t>Число жилых квартир в расчете на 1000 человек населения - всего</t>
  </si>
  <si>
    <t>введенных в действие за год</t>
  </si>
  <si>
    <t>52.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</si>
  <si>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</si>
  <si>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</si>
  <si>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число жилых квартир</t>
  </si>
  <si>
    <t>53.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</si>
  <si>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</si>
  <si>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54.</t>
  </si>
  <si>
    <t>Год утверждения или внесения последних изменений:</t>
  </si>
  <si>
    <t>в генеральный план городского округа (схему территориального планирования муниципального района)</t>
  </si>
  <si>
    <t>год</t>
  </si>
  <si>
    <t>в правила землепользования и застройки городского округа (муниципального района)</t>
  </si>
  <si>
    <t>в комплексную программу развития коммунальной инфраструктуры</t>
  </si>
  <si>
    <t>55.</t>
  </si>
  <si>
    <t xml:space="preserve"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 </t>
  </si>
  <si>
    <t>56.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</si>
  <si>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</si>
  <si>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57.</t>
  </si>
  <si>
    <t>58.</t>
  </si>
  <si>
    <t>59.</t>
  </si>
  <si>
    <t>Удовлетворенность населения качеством предоставляемых услуг в сфере культуры (качеством культурного обслуживания)</t>
  </si>
  <si>
    <t>60.</t>
  </si>
  <si>
    <t>61.</t>
  </si>
  <si>
    <t>62.</t>
  </si>
  <si>
    <t>63.</t>
  </si>
  <si>
    <t>Утверждение бюджета на 3 года (данный показатель оценивается в случае, если субъект Российской Федерации перешел на 3-летний бюджет)</t>
  </si>
  <si>
    <t>да (нет)</t>
  </si>
  <si>
    <t>64.</t>
  </si>
  <si>
    <t>Среднегодовая численность постоянного населения</t>
  </si>
  <si>
    <t>тыс. человек</t>
  </si>
  <si>
    <t>65.</t>
  </si>
  <si>
    <t>Общий объем расходов бюджета муниципального образования - всего</t>
  </si>
  <si>
    <t>тыс. рублей</t>
  </si>
  <si>
    <t>тыс.рублей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</si>
  <si>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</si>
  <si>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</si>
  <si>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в расчете на одного жителя муниципального образования</t>
  </si>
  <si>
    <t>в расчете на одно малое предприятие муниципального образования</t>
  </si>
  <si>
    <t>Наименование показателей</t>
  </si>
  <si>
    <t>№</t>
  </si>
  <si>
    <t xml:space="preserve">В 2011 г. расходы на: ФК "Балтика" - 124000; ВЦП "Развитие физ. культ. и спорта в К-де в 2011-2013г." - 7361,7; субсидия ЦП КО "Физ. культура и спорт"- всего на 2007-2016г.-1658,5 </t>
  </si>
  <si>
    <t>Доля организаций коммунального комплекса, осуществляющих производство товаров, оказание услуг по водо-, тепло-, газо-, электро- 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органи-заций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</si>
  <si>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</si>
  <si>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I. Организация сбора, вывоза, утилизации и переработки бытовых и промышленных отходов</t>
  </si>
  <si>
    <t>2011г. - бюджетные инвестиции автономных учреждений по статье 241 составили 28 324,5 тыс. руб.</t>
  </si>
  <si>
    <t>2011г. - расходы на оплату труда и начисления на оплату труда автономных учреждений в субсидии на выполнение муниципального задания составили 420415,0 тыс.руб.;                                                                                                                 В 2013,2014 гг. - расходы на оплату труда и начисления на оплату труда автономных и бюджетных учреждений предусмотрены без учета субсидии из областного бюджета на повышение заработной платы</t>
  </si>
  <si>
    <t>С учетом учреждения перешедших в статус автономных и бюджетных с получением субсидии на выполнение муниципального задания по статьям 241 и 242</t>
  </si>
  <si>
    <t>В 2011г. - расходы на оплату труда и начисления на оплату труда автономных учреждений в субсидии на выполнение муниципального задания составили                                 579 553,0 тыс.руб.</t>
  </si>
  <si>
    <t>С учетом учреждений перешедших в статус автономных и бюджетных с получением субсидии на выполнение муниципального задания по статьям 241 и 242</t>
  </si>
  <si>
    <t xml:space="preserve">За 2011 год - данные МО. Значение показателя по результатам инвентаризации контейнерных площадок, на которые ссылается Министерство строительства и ЖКХ КО, не соответствует результатам деятельности в целом за 2011 год. Инвентаризация проводидась по состоянию на 25.05.2011 г. </t>
  </si>
  <si>
    <t>2011 год - откорректировано по данным ОИВ и соответственно откорректирован 2010 год.</t>
  </si>
  <si>
    <t>В 2011г. - расходы на оплату труда и начисления на оплату труда автономных учреждений в субсидии на выполнение муниципального задания составили                                199555,0 тыс.руб.                                                                                                                                       В 2013 и 2014 гг. - расходы на оплату труда и начисления на оплату труда автономных и бюджетных учреждений предусмотрены без учета субсидии из областного бюджета на повышение заработной платы (6,5 %)</t>
  </si>
  <si>
    <t>2011г. - бюджетные инвестиции автономных учреждений по статье 241 составили 22 077,3 тыс. руб.</t>
  </si>
  <si>
    <t>2011г. - расходы на оплату труда и начисления на оплату труда автономных учреждений в субсидии на выполнение муниципального задания составили 111689 тыс.руб.</t>
  </si>
  <si>
    <t>II. Благоустройство и озеленение территории, освещение улиц</t>
  </si>
  <si>
    <t>Количество мусороуборочной техники, используемой в муниципальном образовании, на 1000 жителей муниципального образования</t>
  </si>
  <si>
    <t>Доля контейнерных площадок, оборудованных в соответствии с санитарно-эпидемиологическими нормами, к общему количеству контейнерных площадок, расположенных на территории муниципального образования</t>
  </si>
  <si>
    <t>Доля юридических лиц и индивидуальных предпринимателей, заключивших договоры на сбор, вывоз и утилизацию твердых бытовых отходов со специализированными организациями, к общему количеству юридических лиц и индиви-дуальных предпринимателей, зарегистрированных в муниципальном образовании</t>
  </si>
  <si>
    <t>Обеспеченность придомовых территорий многоквартирных домов детскими игровыми площадками с исправным оборудованием</t>
  </si>
  <si>
    <t>Обеспеченность придомовых территорий многоквартирных домов детскими спортивными площадками с исправным оборудованием</t>
  </si>
  <si>
    <t>Обеспеченность населения зелеными насаждениями на 1 жителя муниципального образования</t>
  </si>
  <si>
    <t>Глава 2. Дополнительные показатели эффективности деятельности органов местного самоуправления городского округа (муниципального района)</t>
  </si>
  <si>
    <t>(официальное наименование городского округа (муниципального района) Калининградской области)</t>
  </si>
  <si>
    <t>(Ф.И.О. главы администрации городского округа (муниципального района) Калининградской области)</t>
  </si>
  <si>
    <t>(наименование городского округа (муниципального района) Калининградской области)</t>
  </si>
  <si>
    <t>Д О К Л А Д</t>
  </si>
  <si>
    <t>Подпись</t>
  </si>
  <si>
    <t>Дата</t>
  </si>
  <si>
    <t>1001000000000000</t>
  </si>
  <si>
    <t>1001001000000000</t>
  </si>
  <si>
    <t>1001001000020000</t>
  </si>
  <si>
    <t>1001001000040000</t>
  </si>
  <si>
    <t>1001002000000000</t>
  </si>
  <si>
    <t>1001002000010000</t>
  </si>
  <si>
    <t>1001002000020000</t>
  </si>
  <si>
    <t>1001003000000000</t>
  </si>
  <si>
    <t>1001003000010000</t>
  </si>
  <si>
    <t>1001003000010100</t>
  </si>
  <si>
    <t>1001003000010200</t>
  </si>
  <si>
    <t>1001003000020000</t>
  </si>
  <si>
    <t>1001003000040000</t>
  </si>
  <si>
    <t>1001003000040100</t>
  </si>
  <si>
    <t>1001001000010100</t>
  </si>
  <si>
    <t>1001001000010200</t>
  </si>
  <si>
    <t>1001003000040200</t>
  </si>
  <si>
    <t>1001004000000000</t>
  </si>
  <si>
    <t>1002000000000000</t>
  </si>
  <si>
    <t>1002000000010000</t>
  </si>
  <si>
    <t>1002000000020000</t>
  </si>
  <si>
    <t>1002000000020100</t>
  </si>
  <si>
    <t>1002000000020200</t>
  </si>
  <si>
    <t>1002000000020300</t>
  </si>
  <si>
    <t>1002000000020400</t>
  </si>
  <si>
    <t>1002000000020500</t>
  </si>
  <si>
    <t>1002000000020600</t>
  </si>
  <si>
    <t>1003000000000000</t>
  </si>
  <si>
    <t>1003000000010000</t>
  </si>
  <si>
    <t>1003000000070000</t>
  </si>
  <si>
    <t>1003000000070100</t>
  </si>
  <si>
    <t>1003000000070101</t>
  </si>
  <si>
    <t>1003000000070200</t>
  </si>
  <si>
    <t>1003000000070201</t>
  </si>
  <si>
    <t>1003000000090000</t>
  </si>
  <si>
    <t>1003000000100000</t>
  </si>
  <si>
    <t>1003000000110000</t>
  </si>
  <si>
    <t>1003000000140000</t>
  </si>
  <si>
    <t>1003000000140100</t>
  </si>
  <si>
    <t>1003000000140200</t>
  </si>
  <si>
    <t>1003000000140300</t>
  </si>
  <si>
    <t>1003000000140400</t>
  </si>
  <si>
    <t>1003000000150000</t>
  </si>
  <si>
    <t>1003000000150100</t>
  </si>
  <si>
    <t>1003000000150200</t>
  </si>
  <si>
    <t>1003000000150300</t>
  </si>
  <si>
    <t>1003000000150400</t>
  </si>
  <si>
    <t>1004000000010000</t>
  </si>
  <si>
    <t>1004000000020000</t>
  </si>
  <si>
    <t>1005000000010000</t>
  </si>
  <si>
    <t>1005000000020000</t>
  </si>
  <si>
    <t>1006000000000000</t>
  </si>
  <si>
    <t>1007000000000000</t>
  </si>
  <si>
    <t>1007000000010000</t>
  </si>
  <si>
    <t>1007000000010100</t>
  </si>
  <si>
    <t>1007000000010200</t>
  </si>
  <si>
    <t>1007000000010300</t>
  </si>
  <si>
    <t>1007000000010400</t>
  </si>
  <si>
    <t>1007000000010500</t>
  </si>
  <si>
    <t>1007000000020000</t>
  </si>
  <si>
    <t>1007000000030000</t>
  </si>
  <si>
    <t>1007000000050000</t>
  </si>
  <si>
    <t>1007000000070000</t>
  </si>
  <si>
    <t>1007000000070100</t>
  </si>
  <si>
    <t>1007000000070200</t>
  </si>
  <si>
    <t>1008000000000000</t>
  </si>
  <si>
    <t>1008000000010000</t>
  </si>
  <si>
    <t>1008000000010100</t>
  </si>
  <si>
    <t>1008000000020000</t>
  </si>
  <si>
    <t>1008000000020100</t>
  </si>
  <si>
    <t>1008000000030000</t>
  </si>
  <si>
    <t>1008000000030100</t>
  </si>
  <si>
    <t>1008000000030200</t>
  </si>
  <si>
    <t>1008000000040000</t>
  </si>
  <si>
    <t>1008000000050000</t>
  </si>
  <si>
    <t>1008000000050100</t>
  </si>
  <si>
    <t>1008000000050200</t>
  </si>
  <si>
    <t>1008000000050300</t>
  </si>
  <si>
    <t>1009000000000000</t>
  </si>
  <si>
    <t>1009000000010000</t>
  </si>
  <si>
    <t>1009000000020000</t>
  </si>
  <si>
    <t>1009000000040000</t>
  </si>
  <si>
    <t>1009000000050000</t>
  </si>
  <si>
    <t>1009000000060000</t>
  </si>
  <si>
    <t>1009000000070000</t>
  </si>
  <si>
    <t>1009000000090000</t>
  </si>
  <si>
    <t>1009000000100000</t>
  </si>
  <si>
    <t>1009000000110000</t>
  </si>
  <si>
    <t>1009000000111000</t>
  </si>
  <si>
    <t>1009000000110100</t>
  </si>
  <si>
    <t>1009000000110300</t>
  </si>
  <si>
    <t>1009000000110301</t>
  </si>
  <si>
    <t>1009000000110302</t>
  </si>
  <si>
    <t>1009000000110400</t>
  </si>
  <si>
    <t>1009000000110401</t>
  </si>
  <si>
    <t>1009000000110402</t>
  </si>
  <si>
    <t>1009000000110500</t>
  </si>
  <si>
    <t>1009000000110600</t>
  </si>
  <si>
    <t>1009000000110601</t>
  </si>
  <si>
    <t>1009000000110602</t>
  </si>
  <si>
    <t>1009000000110603</t>
  </si>
  <si>
    <t>1009000000110700</t>
  </si>
  <si>
    <t>1009000000110701</t>
  </si>
  <si>
    <t>1009000000110800</t>
  </si>
  <si>
    <t>1009000000110801</t>
  </si>
  <si>
    <t>1009000000110802</t>
  </si>
  <si>
    <t>1009000000110900</t>
  </si>
  <si>
    <t>1009000000110901</t>
  </si>
  <si>
    <t>1009000000111001</t>
  </si>
  <si>
    <t>2001000000000000</t>
  </si>
  <si>
    <t>2001000000010000</t>
  </si>
  <si>
    <t>2001000000020000</t>
  </si>
  <si>
    <t>2001000000030000</t>
  </si>
  <si>
    <t>2001000000040000</t>
  </si>
  <si>
    <t>2001000000050000</t>
  </si>
  <si>
    <t>2001000000070000</t>
  </si>
  <si>
    <t>2002000000000000</t>
  </si>
  <si>
    <t>2002000000020000</t>
  </si>
  <si>
    <t>2002000000030000</t>
  </si>
  <si>
    <t>2002000000040000</t>
  </si>
  <si>
    <t>2002000000050000</t>
  </si>
  <si>
    <t>2002000000060000</t>
  </si>
  <si>
    <t>2002000000070000</t>
  </si>
  <si>
    <t>год и их планируемых значениях на 3-летний период</t>
  </si>
  <si>
    <t>для жилищного строительства, индивидуального жилищного строительства,</t>
  </si>
  <si>
    <t>Глава 1. Показатели эффективности деятельности органов местного самоуправления городского округа (муниципального района)</t>
  </si>
  <si>
    <t>Печать</t>
  </si>
  <si>
    <t xml:space="preserve">о достигнутых значениях показателей для оценки эффективности деятельности органов местного самоуправления городских </t>
  </si>
  <si>
    <t xml:space="preserve">округов и муниципальных районов Калининградской области за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</si>
  <si>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</si>
  <si>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</si>
  <si>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</si>
  <si>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</si>
  <si>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</si>
  <si>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</si>
  <si>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</si>
  <si>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>тыс. рублей</t>
  </si>
  <si>
    <t>единиц на 10 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</si>
  <si>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</si>
  <si>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Рост значение показателя в 2011 г. в сравнении с 2010 г. вызвано его корректировкой  в связи с информацией Территориального органа Федеральной службы государственной статистики (исх. №26-05/217 от 31.01.2012г.) по  итогам сплошного статистического наблюдения субъектов малого и среднего предпринимательства,  проведенного во исполнение Федерального закона «О развитии малого и среднего  предпринимательства в Российской Федерации» от 24 июля 2007 года № 209-ФЗ и распоряжения Правительства Российской Федерации от 14 февраля 2009г. № 201-р во II квартале 2011 г.</t>
  </si>
  <si>
    <t>Общий объем расходов на средства массовой информации исключены из раздела "800" и отражены в разделе "1200" классификации расходов бюджета.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</si>
  <si>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№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</si>
  <si>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</si>
  <si>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</si>
  <si>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</si>
  <si>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кв.метров</t>
  </si>
  <si>
    <t>Общий объем расходов бюджета муниципального образования на развитие и поддержку малого и среднего предпринимательства - всего</t>
  </si>
  <si>
    <t>17(1)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</si>
  <si>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</si>
  <si>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17(2)</t>
  </si>
  <si>
    <t>2011 г. - расчет уточнен.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</si>
  <si>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</si>
  <si>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</si>
  <si>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</si>
  <si>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</si>
  <si>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инвестиций в основной капитал (за исключением бюджетных средств) в расчете на 1 жителя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</si>
  <si>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</si>
  <si>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</si>
  <si>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Общая площадь сельскохозяйственных угодий муниципального района</t>
  </si>
  <si>
    <t>Доля обрабатываемой пашни в общей площади пашни муниципального района</t>
  </si>
  <si>
    <t xml:space="preserve">Площадь фактически используемых сельскохозяйственных угодий муниципального района </t>
  </si>
  <si>
    <t>муниципальных общеобразовательных учреждений:</t>
  </si>
  <si>
    <t xml:space="preserve"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 педагогических работников, не осуществляющих учебного процесса) </t>
  </si>
  <si>
    <t>муниципальных учреждений здравоохранения:</t>
  </si>
  <si>
    <t>прочего персонала, в том числе младшего медицинского персонала, муниципальных учреждений здравоохранения</t>
  </si>
  <si>
    <t>Значение показателя на 2012-2014 годы учитывает планируемые ассигнования по фактически действующим долгосрочным целевым и ведомственным целевым программам по состоянию на 12.04.2012г. По мере принятия новых программ и начала их финансирования значение данного показателя будет увеличиваться.</t>
  </si>
  <si>
    <t xml:space="preserve">По информации Министерства здравоохранения КО. </t>
  </si>
  <si>
    <r>
      <t xml:space="preserve">2010 и 2011 г.г. - по информации Министерства сельского хозяйства КО.       </t>
    </r>
    <r>
      <rPr>
        <sz val="12"/>
        <rFont val="Times New Roman"/>
        <family val="1"/>
      </rPr>
      <t xml:space="preserve">                                                      Закон Калининградской области от 15.05.2004г. №397 «О наделении муниципального образования «Город Калининград» статусом городского округа».</t>
    </r>
  </si>
  <si>
    <t>2010 и 2011 г.г. - по информации Министерства сельского хозяйства КО.</t>
  </si>
  <si>
    <t>2011 г. - по информации Министерства сельского хозяйства КО.</t>
  </si>
  <si>
    <r>
      <t xml:space="preserve">2011г. - по информации Министерства здравоохранения КО.                    </t>
    </r>
    <r>
      <rPr>
        <sz val="12"/>
        <rFont val="Times New Roman"/>
        <family val="1"/>
      </rPr>
      <t>Функции управления в указанной сфере с 2012 года переданы на уровень субъекта РФ (Постановления Правительства Калининградской области от 23 декабря 2011 г. N 938 и от 25 января 2012 г. N 23 по вопросу приема муниципальных учреждений здравоохранения в государственную собственность КО).</t>
    </r>
  </si>
  <si>
    <t>2011 г. - откорректировано по данным ОИВ</t>
  </si>
  <si>
    <r>
      <t xml:space="preserve">2010 и 2011 г.г. - по информации Территориального органа Федеральной службы государственной статистики (по крупным и средним предприятиям, в сопоставимых ценах 2003 года). </t>
    </r>
    <r>
      <rPr>
        <i/>
        <sz val="12"/>
        <rFont val="Times New Roman"/>
        <family val="1"/>
      </rPr>
      <t xml:space="preserve">Данные за 2010-2011 годы откорректированы и согласованы с Министерством экономики КО. </t>
    </r>
  </si>
  <si>
    <t>Число амбулаторных учреждений, имеющих медицинское оборудование в соответствии с табелем оснащения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</si>
  <si>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</si>
  <si>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</si>
  <si>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</si>
  <si>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</si>
  <si>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Число муниципальных медицинских учреждений городского округа (муниципального района)</t>
  </si>
  <si>
    <t xml:space="preserve">случаев на 100 тыс.человек населения </t>
  </si>
  <si>
    <t>Число случаев смерти лиц в возрасте до 65 лет - всего:</t>
  </si>
  <si>
    <t>Число случаев смерти детей до 18 лет-всего:</t>
  </si>
  <si>
    <t>Число работающих (физических лиц) в муниципальных учреждениях здравоохранения в расчете на 10.тыс человек населения (на конец года) - всего</t>
  </si>
  <si>
    <t>число врачей (физических лиц) в муниципальных учреждениях здравоохранения в расчете на 10 тыс. человек населения</t>
  </si>
  <si>
    <t>участковых врачей и врачей общей практики в расчете на 10 тыс. человек населения</t>
  </si>
  <si>
    <t>число среднего медицинского персонала (физических лиц) в муниципальных учреждениях здравоохранения в расчете на 10 тыс. человек населения</t>
  </si>
  <si>
    <t>медицинских сестер участковых и медицинских сестер врачей общей практики в расчете на 10 тыс. человек населения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</si>
  <si>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</t>
  </si>
  <si>
    <t>Число коек в муниципальных учреждениях здравоохранения на 10 тыс. человек населения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</si>
  <si>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</si>
  <si>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Фактическая стоимость вызова скорой медицинской помощи без учета расходов на оплату труда и начислений на оплату труда</t>
  </si>
  <si>
    <t>койко-дней</t>
  </si>
  <si>
    <t>посещений</t>
  </si>
  <si>
    <t>пациенто-дней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</si>
  <si>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</si>
  <si>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здравоохранение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</si>
  <si>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</si>
  <si>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Общий объем расходов бюджета муниципального образования на здравоохранение в части текущих расходов</t>
  </si>
  <si>
    <t>Решение окружного Совета депутатов от 18.05.2011 г. № 211,  от 28.09.2011 г.  № 339, от 12.10.2011 г. N 341 .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</si>
  <si>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</si>
  <si>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процентов от числа опрошенных</t>
  </si>
  <si>
    <t>Доходы населения</t>
  </si>
  <si>
    <t>III. Дошкольное образование</t>
  </si>
  <si>
    <t>Численность детей в возрасте 3 - 7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</si>
  <si>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</si>
  <si>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из них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</si>
  <si>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Численность детей в возрасте от 3 до 7 лет в муниципальном образовании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</si>
  <si>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</si>
  <si>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</si>
  <si>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</si>
  <si>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</si>
  <si>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66.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</si>
  <si>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</si>
  <si>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</si>
  <si>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</si>
  <si>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</si>
  <si>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IV. Общее и дополнительное образование</t>
  </si>
  <si>
    <t>67.</t>
  </si>
  <si>
    <t>68.</t>
  </si>
  <si>
    <t>да</t>
  </si>
  <si>
    <t>69.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</si>
  <si>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</si>
  <si>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70.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</si>
  <si>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</si>
  <si>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71.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</si>
  <si>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</si>
  <si>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</si>
  <si>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72.</t>
  </si>
  <si>
    <t>73.</t>
  </si>
  <si>
    <t>74.</t>
  </si>
  <si>
    <t>75.</t>
  </si>
  <si>
    <t>76.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</si>
  <si>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</si>
  <si>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</si>
  <si>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</si>
  <si>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</si>
  <si>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77.</t>
  </si>
  <si>
    <t>78.</t>
  </si>
  <si>
    <t>79.</t>
  </si>
  <si>
    <t>80.</t>
  </si>
  <si>
    <t>81.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</si>
  <si>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</si>
  <si>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</si>
  <si>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</si>
  <si>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</si>
  <si>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</si>
  <si>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82.</t>
  </si>
  <si>
    <t>83.</t>
  </si>
  <si>
    <t>84.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</si>
  <si>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</si>
  <si>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 xml:space="preserve">Муниципальных учреждений - 1 (МАУ ДК "Машиностроитель", с 2012 года - 2 (МАУ ДК "Машиностроитель", МАУ ДК "Чкаловский"). Региональных учреждений - 1 (Областной центр культуры молодежи). Ведомственных учреждений - 3 (Дом офицеров, ДК Железнодорожников, ДК Рыбаков).         Нормативная потребность: 2011-2014 годы- 10.                   </t>
  </si>
  <si>
    <t>Общий объем расходов бюджета муниципального образования на содержание работников органов местного самоуправления - всего</t>
  </si>
  <si>
    <t xml:space="preserve">Значение данного показателя уменьшилось по сравнению с 2010 г. в связи с учетом Федерального закона от 27.07.2010 № 210-ФЗ «Об организации предоставления государственных и муниципальных услуг» (принят ГД ФС РФ 07.07.2010), где услуги учреждений не включаются в реестр муниципальных услуг.
</t>
  </si>
  <si>
    <t xml:space="preserve">Мухомор Светлана Борисовна </t>
  </si>
  <si>
    <t>городской округ "Город Калининград"</t>
  </si>
  <si>
    <t>2011г. - по информации Территориального органа Федеральной службы государственной статистики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</si>
  <si>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</si>
  <si>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</si>
  <si>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85.</t>
  </si>
  <si>
    <t>86.</t>
  </si>
  <si>
    <t>87.</t>
  </si>
  <si>
    <t>88.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</si>
  <si>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</si>
  <si>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</si>
  <si>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</si>
  <si>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</t>
  </si>
  <si>
    <t>89.</t>
  </si>
  <si>
    <t>90.</t>
  </si>
  <si>
    <t>91.</t>
  </si>
  <si>
    <t>92.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</si>
  <si>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</si>
  <si>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</si>
  <si>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r>
      <t xml:space="preserve">2011 год - уточнен по согласованию с Территориальным органом Федеральной службы государственной статистики.                               </t>
    </r>
    <r>
      <rPr>
        <sz val="12"/>
        <rFont val="Times New Roman"/>
        <family val="1"/>
      </rPr>
      <t>Показатель не планируется.</t>
    </r>
  </si>
  <si>
    <r>
      <t xml:space="preserve">2011 год - откорректировано по данным ОИВ.                                                 </t>
    </r>
    <r>
      <rPr>
        <sz val="12"/>
        <rFont val="Times New Roman"/>
        <family val="1"/>
      </rPr>
      <t>Показатель не планируется.</t>
    </r>
  </si>
  <si>
    <t>Решение окружного Совета депутатов города Калининграда от 19 декабря 2007 г. N 434 "Об утверждении отдельных изменений в генеральном плане муниципального образования "Город Калининград".</t>
  </si>
  <si>
    <t>Решение окружного Совета депутатов от 12 октября 2011 г. N 345 «Об утверждении Программы комплексного развития систем коммунальной инфраструктуры городского округа «Город Калининград» на 2011-2014 годы».</t>
  </si>
  <si>
    <t>По всему ряду показателя откорректировано по данным ОИВ</t>
  </si>
  <si>
    <t>2010 год откорректировано по данным ОИВ.</t>
  </si>
  <si>
    <t>2011 г. - откорректировано с учетом корректировки предыдущего показателя №139а</t>
  </si>
  <si>
    <t>2011 год - откорректировано по данным ОИВ. Снижение в последующие годы - в связи с прогнозируемым опережающим ростом численности населения.</t>
  </si>
  <si>
    <t>2010 год - откорректировано по данным ОИВ.</t>
  </si>
  <si>
    <t>2011 год - откорректировано по данным ОИВ.</t>
  </si>
  <si>
    <t>2010 и 2011 годы - откорректировано по данным ОИВ.</t>
  </si>
  <si>
    <t>2010 - 2011 годы - откорректировано по данным ОИВ.</t>
  </si>
  <si>
    <t xml:space="preserve">Откорректировано по данным ОИВ. </t>
  </si>
  <si>
    <t xml:space="preserve">2011 год - откорректировано по данным ОИВ. </t>
  </si>
  <si>
    <t>По информации Территориального органа Федеральной службы государственной статистики значение данного показателя за 2011г.  - 13 ед. Это каличество зданий, где требовался капитальный ремонт, в аварийном состоянии  они не находились.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</si>
  <si>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</si>
  <si>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Общий объем расходов бюджета муниципального образования на общее образование</t>
  </si>
  <si>
    <t>93.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</si>
  <si>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</si>
  <si>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94.</t>
  </si>
  <si>
    <t>95.</t>
  </si>
  <si>
    <t>Общий объем расходов бюджета муниципального образования на общее образование в части текущих расходов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</si>
  <si>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</si>
  <si>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96.</t>
  </si>
  <si>
    <t>97.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</si>
  <si>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</si>
  <si>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</si>
  <si>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98.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</si>
  <si>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</si>
  <si>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99.</t>
  </si>
  <si>
    <t>100.</t>
  </si>
  <si>
    <t>101.</t>
  </si>
  <si>
    <t>102.</t>
  </si>
  <si>
    <t>Численность детей в возрасте 5 - 18 лет в городском округе (муниципальном районе)</t>
  </si>
  <si>
    <t>Общий объем расходов бюджета муниципального образования на дополнительное образование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</si>
  <si>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</si>
  <si>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</si>
  <si>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</si>
  <si>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103.</t>
  </si>
  <si>
    <t>Численность лиц, систематически занимающихся физической культурой и спортом</t>
  </si>
  <si>
    <t>104.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</si>
  <si>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</si>
  <si>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спортивными залами</t>
  </si>
  <si>
    <t>плоскостными спортивными сооружениями</t>
  </si>
  <si>
    <t>плавательными бассейнами</t>
  </si>
  <si>
    <t>105.</t>
  </si>
  <si>
    <t>Общий объем расходов бюджета муниципального образования на физическую культуру и спорт</t>
  </si>
  <si>
    <t>VI. Жилищное строительство и обеспечение гражадан жильем</t>
  </si>
  <si>
    <t>106.</t>
  </si>
  <si>
    <t>107.</t>
  </si>
  <si>
    <t>108.</t>
  </si>
  <si>
    <t>109.</t>
  </si>
  <si>
    <t>110.</t>
  </si>
  <si>
    <t>Удовлетворенность населения жилищно-коммунальными услугами</t>
  </si>
  <si>
    <t>111.</t>
  </si>
  <si>
    <t>112.</t>
  </si>
  <si>
    <t>113.</t>
  </si>
  <si>
    <t>114.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</si>
  <si>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</si>
  <si>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</si>
  <si>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</si>
  <si>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</si>
  <si>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</si>
  <si>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</si>
  <si>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115.</t>
  </si>
  <si>
    <t>116.</t>
  </si>
  <si>
    <t>Доля подписанных паспортов готовности (по состоянию на 15 ноября отчетного года):</t>
  </si>
  <si>
    <t>жилищного фонда</t>
  </si>
  <si>
    <t>котельных</t>
  </si>
  <si>
    <t>117.</t>
  </si>
  <si>
    <t>118.</t>
  </si>
  <si>
    <t>Доля убыточных организаций жилищно-коммунального хозяйства</t>
  </si>
  <si>
    <t>119.</t>
  </si>
  <si>
    <t>120.</t>
  </si>
  <si>
    <t>Доля населения, проживающего в многоквартирных домах, признанных в установленном порядке аварийными</t>
  </si>
  <si>
    <t>121.</t>
  </si>
  <si>
    <t>Общий объем расходов бюджета муниципального образования на жилищно-коммунальное хозяйство - всего</t>
  </si>
  <si>
    <t>объем бюджетных инвестиций на увеличение стоимости основных средств</t>
  </si>
  <si>
    <t>VIII. Организация муниципального управления</t>
  </si>
  <si>
    <t>122.</t>
  </si>
  <si>
    <t>123.</t>
  </si>
  <si>
    <t>124.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</si>
  <si>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</si>
  <si>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125.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</si>
  <si>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</si>
  <si>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126.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</si>
  <si>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</si>
  <si>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</si>
  <si>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</si>
  <si>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</si>
  <si>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127.</t>
  </si>
  <si>
    <t>128.</t>
  </si>
  <si>
    <t>129.</t>
  </si>
  <si>
    <t>130.</t>
  </si>
  <si>
    <t>Общий объем расходов бюджета муниципального образования на культуру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</si>
  <si>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</si>
  <si>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</si>
  <si>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</si>
  <si>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131.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</si>
  <si>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</si>
  <si>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132.</t>
  </si>
  <si>
    <t>133.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</si>
  <si>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</si>
  <si>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134.</t>
  </si>
  <si>
    <t>135.</t>
  </si>
  <si>
    <t>136.</t>
  </si>
  <si>
    <t>137.</t>
  </si>
  <si>
    <t>Численность населения на начало года</t>
  </si>
  <si>
    <t>Численность населения на конец года</t>
  </si>
  <si>
    <t>138.</t>
  </si>
  <si>
    <t>в том числе в части бюджетных инвестиций на увеличение стоимости основных средств</t>
  </si>
  <si>
    <t>138(1)</t>
  </si>
  <si>
    <t>Общий объем расходов консолидированного бюджета муниципального района</t>
  </si>
  <si>
    <t>139.</t>
  </si>
  <si>
    <t>в том числе в расчете на одного жителя муниципального образования</t>
  </si>
  <si>
    <t>140.</t>
  </si>
  <si>
    <t>Предполагаемые объемы расходов на 2012-2014 годы - согласно целевой программе «Развитие малого и среднего предпринимательства в городском округе "Город Калининград" на 2010-2015 годы» (с изменениями от 24 сентября 2010 г.).</t>
  </si>
  <si>
    <t>X</t>
  </si>
  <si>
    <t>Показатель не планируется.</t>
  </si>
  <si>
    <t>Не заполняется. Закон Калининградской области от 15.05.2004г. №397 «О наделении муниципального образования «Город Калининград» статусом городского округа».</t>
  </si>
  <si>
    <t>Не заполняется.</t>
  </si>
  <si>
    <t>2011г. - по информации Территориального органа Федеральной службы государственной статистики.</t>
  </si>
  <si>
    <t>Городской округ "Город Калининград"</t>
  </si>
  <si>
    <t>2011 год - откорректировано по данным ОИВ и приведено в соответствие с "Контрольным протоколом Калининград 154".</t>
  </si>
  <si>
    <t>2010 и 2011 г.г. - по уточненной информации Территориального органа Федеральной службы государственной статистики.</t>
  </si>
  <si>
    <t>141.</t>
  </si>
  <si>
    <t>142.</t>
  </si>
  <si>
    <t>143.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</si>
  <si>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</si>
  <si>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</si>
  <si>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</si>
  <si>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</si>
  <si>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IX. Энергосбережение и повышение энергетической эффективности</t>
  </si>
  <si>
    <t>144.</t>
  </si>
  <si>
    <t>Удельная величина потребления энергетических ресурсов в многоквартирных домах:</t>
  </si>
  <si>
    <t>кВт·ч на 1 проживающего</t>
  </si>
  <si>
    <t>Гкал на 1 кв. метр общей площади</t>
  </si>
  <si>
    <t>куб. метров на 1 проживающего</t>
  </si>
  <si>
    <t>145.</t>
  </si>
  <si>
    <t>Удельная величина потребления энергетических ресурсов муниципальными бюджетными учреждениями</t>
  </si>
  <si>
    <t>кВт·ч на 1 человека населения</t>
  </si>
  <si>
    <t>куб. метров 
на 1 человека населения</t>
  </si>
  <si>
    <t>Объем привлеченных средств частных инвесторов на повышение благоустроенности территории муниципального образования в расчете на 1 жителя</t>
  </si>
  <si>
    <t>Общий объем расходов бюджета муниципального образования на благоустройство территории в расчете на 1 жителя</t>
  </si>
  <si>
    <t>Соотношение объема финансовых средств, выделенных из местного бюджета на благоустройство территории муниципального образования, к объему расходов утвержденного местного бюджета</t>
  </si>
  <si>
    <t>кв.м</t>
  </si>
  <si>
    <t xml:space="preserve">Площадь скверов, парков, зон отдыха, поставленных на учет </t>
  </si>
  <si>
    <t>Доля протяженности улично-дорожной сети с твердым покрытием, в отношении которой произведен капитальный ремонт  к общей протяженности улично-дорожной сети с твердым покрытием, требующей капитального ремонта в отчетном году</t>
  </si>
  <si>
    <r>
      <t xml:space="preserve">2011 год - расчет уточнен.                       </t>
    </r>
    <r>
      <rPr>
        <sz val="12"/>
        <rFont val="Times New Roman"/>
        <family val="1"/>
      </rPr>
      <t>Согласно ведомственного учета: 100 % -  по индивидуальным приборам учета (ПУ). А по общедомовым ПУ в многоквартирных домах  (МКД)  - 16 %.</t>
    </r>
  </si>
  <si>
    <r>
      <t xml:space="preserve">2011 год - откорректировано по данным ОИВ.                                          </t>
    </r>
    <r>
      <rPr>
        <sz val="12"/>
        <rFont val="Times New Roman"/>
        <family val="1"/>
      </rPr>
      <t xml:space="preserve">Согласно ведомственного учета: 23,6 % - по общедомовым ПУ в МКД. 51,4% - по индивидуальным ПУ. </t>
    </r>
  </si>
  <si>
    <r>
      <t xml:space="preserve">2011 год - откорректировано по данным ОИВ.                                           </t>
    </r>
    <r>
      <rPr>
        <sz val="12"/>
        <rFont val="Times New Roman"/>
        <family val="1"/>
      </rPr>
      <t>Согласно ведомственного учета: 15 % - по общедомовым ПУ в МКД.      51 %  - по индивидуальным ПУ.</t>
    </r>
  </si>
  <si>
    <r>
      <t xml:space="preserve">2011 год - откорректировано по данным ОИВ.                                               </t>
    </r>
    <r>
      <rPr>
        <sz val="12"/>
        <rFont val="Times New Roman"/>
        <family val="1"/>
      </rPr>
      <t>Согласно ведомственного учета: 14 % - по общедомовым ПУ в МКД.   69% - по индивидуальным ПУ.</t>
    </r>
  </si>
  <si>
    <r>
      <t xml:space="preserve">2011 год - откорректировано по данным ОИВ.                                        </t>
    </r>
    <r>
      <rPr>
        <sz val="12"/>
        <rFont val="Times New Roman"/>
        <family val="1"/>
      </rPr>
      <t xml:space="preserve">Согласно ведомственного учета: 23% - по общедомовым ПУ в МКД. </t>
    </r>
  </si>
  <si>
    <t>Доля протяженности улично-дорожной сети с твердым покрытием, в отношении которой произведен ремонт  к общей протяженности улично-дорожной сети с твердым покрытием, требующей ремонта в отчетном году</t>
  </si>
  <si>
    <t>Доля источников водоснабжения, имеющих разрешительные документы на право пользования водным объектом, в общем количестве источников водоснабжения</t>
  </si>
  <si>
    <t>Объем твердых бытовых отходов, собранных в муниципальных образованиях и вывезенных на полигоны твердых бытовых отходов, в расчете на 1000 жителей</t>
  </si>
  <si>
    <t>Объем сброса загрязненных сточных вод (без очистки и недостаточно очищенных) на 1000 жителей</t>
  </si>
  <si>
    <t>Доля ликвидированных несанкционированных свалок бытовых отходов и мусора к общему числу несанкционированных свалок бытовых отходов и мусора на территории муниципального образования</t>
  </si>
  <si>
    <t>тыс. куб. м</t>
  </si>
  <si>
    <t>тыс.куб.м</t>
  </si>
  <si>
    <t>1001002000030000</t>
  </si>
  <si>
    <t>1001002000040000</t>
  </si>
  <si>
    <t>1001002000050000</t>
  </si>
  <si>
    <t>1001002000060000</t>
  </si>
  <si>
    <t>1001003000050000</t>
  </si>
  <si>
    <t>1001003000060000</t>
  </si>
  <si>
    <t>1001003000070000</t>
  </si>
  <si>
    <t>1001003000080000</t>
  </si>
  <si>
    <t>1001003000090000</t>
  </si>
  <si>
    <t>1001003000100000</t>
  </si>
  <si>
    <t>1001004000030000</t>
  </si>
  <si>
    <t>1002000000020700</t>
  </si>
  <si>
    <t>1002000000020800</t>
  </si>
  <si>
    <t>1002000000020900</t>
  </si>
  <si>
    <t>1003000000070300</t>
  </si>
  <si>
    <r>
      <t>Муниципальных учреждений - 4  (Центральный парк культуры и отдыха, Парк Южный, Парк Балтийский, Парк Ашман). Нормативная потребность: 2011-2014 годы - 4.</t>
    </r>
  </si>
  <si>
    <t>1003000000160000</t>
  </si>
  <si>
    <t>1003000000170000</t>
  </si>
  <si>
    <t>1009000000110303</t>
  </si>
  <si>
    <t>1004000000030100</t>
  </si>
  <si>
    <t>1004000000030200</t>
  </si>
  <si>
    <t>1004000000030201</t>
  </si>
  <si>
    <t>1004000000030300</t>
  </si>
  <si>
    <t>1004000000070000</t>
  </si>
  <si>
    <t>1004000000080000</t>
  </si>
  <si>
    <t>1004000000090000</t>
  </si>
  <si>
    <t>1004000000100000</t>
  </si>
  <si>
    <t>1004000000110000</t>
  </si>
  <si>
    <t>1004000000120000</t>
  </si>
  <si>
    <t>1004000000120100</t>
  </si>
  <si>
    <t>1004000000120200</t>
  </si>
  <si>
    <t>1006000000020000</t>
  </si>
  <si>
    <t>1006000000030000</t>
  </si>
  <si>
    <t>1006000000030100</t>
  </si>
  <si>
    <t>1006000000030200</t>
  </si>
  <si>
    <t>1006000000030300</t>
  </si>
  <si>
    <t>1003000000160100</t>
  </si>
  <si>
    <t>1003000000160101</t>
  </si>
  <si>
    <t>1003000000160102</t>
  </si>
  <si>
    <t>1003000000160200</t>
  </si>
  <si>
    <t>1003000000160201</t>
  </si>
  <si>
    <t>1003000000160202</t>
  </si>
  <si>
    <t>1005000000070000</t>
  </si>
  <si>
    <t>1005000000080000</t>
  </si>
  <si>
    <t>1005000000090000</t>
  </si>
  <si>
    <t>1005000000100000</t>
  </si>
  <si>
    <t>1005000000110000</t>
  </si>
  <si>
    <t>1005000000120000</t>
  </si>
  <si>
    <t>1005000000130000</t>
  </si>
  <si>
    <t>1005000000140000</t>
  </si>
  <si>
    <t>1005000000150000</t>
  </si>
  <si>
    <t>1005000000160000</t>
  </si>
  <si>
    <t>1005000000170000</t>
  </si>
  <si>
    <t>1005000000180000</t>
  </si>
  <si>
    <t>1005000000190000</t>
  </si>
  <si>
    <t>1005000000200000</t>
  </si>
  <si>
    <t>1005000000210000</t>
  </si>
  <si>
    <t>1005000000220000</t>
  </si>
  <si>
    <t>1005000000230000</t>
  </si>
  <si>
    <t>1005000000240000</t>
  </si>
  <si>
    <t>1005000000250000</t>
  </si>
  <si>
    <t>1005000000260000</t>
  </si>
  <si>
    <t>1005000000270000</t>
  </si>
  <si>
    <t>1005000000280000</t>
  </si>
  <si>
    <t>1005000000290000</t>
  </si>
  <si>
    <t>1005000000300000</t>
  </si>
  <si>
    <t>1005000000310000</t>
  </si>
  <si>
    <t>1005000000320000</t>
  </si>
  <si>
    <t>1005000000340000</t>
  </si>
  <si>
    <t>1005000000350000</t>
  </si>
  <si>
    <t>1005000000360000</t>
  </si>
  <si>
    <t>1005000000370000</t>
  </si>
  <si>
    <t>1005000000380000</t>
  </si>
  <si>
    <t>1005000000390000</t>
  </si>
  <si>
    <t>1007000000080000</t>
  </si>
  <si>
    <t>1007000000090000</t>
  </si>
  <si>
    <t>1007000000090100</t>
  </si>
  <si>
    <t>1007000000090200</t>
  </si>
  <si>
    <t>1007000000090300</t>
  </si>
  <si>
    <t>1007000000090400</t>
  </si>
  <si>
    <t>1007000000090500</t>
  </si>
  <si>
    <t>1007000000100000</t>
  </si>
  <si>
    <t>1007000000060100</t>
  </si>
  <si>
    <t>1007000000060200</t>
  </si>
  <si>
    <t>1007000000110000</t>
  </si>
  <si>
    <t>1009000000120000</t>
  </si>
  <si>
    <t>1009000000130000</t>
  </si>
  <si>
    <t>1009000000130100</t>
  </si>
  <si>
    <t>1009000000130200</t>
  </si>
  <si>
    <t>1009000000130300</t>
  </si>
  <si>
    <t>1009000000140000</t>
  </si>
  <si>
    <t>1009000000150000</t>
  </si>
  <si>
    <t>1009000000160000</t>
  </si>
  <si>
    <t>1001001000050000</t>
  </si>
  <si>
    <t>1001004000040000</t>
  </si>
  <si>
    <t>1001004000050000</t>
  </si>
  <si>
    <t>1001004000060000</t>
  </si>
  <si>
    <t>1001004000070000</t>
  </si>
  <si>
    <t>1003000000180000</t>
  </si>
  <si>
    <t>1003000000190000</t>
  </si>
  <si>
    <t>1003000000200000</t>
  </si>
  <si>
    <t>1003000000210000</t>
  </si>
  <si>
    <t>1003000000220000</t>
  </si>
  <si>
    <t>1003000000230000</t>
  </si>
  <si>
    <t>1003000000230100</t>
  </si>
  <si>
    <t>1003000000230200</t>
  </si>
  <si>
    <t>1003000000240000</t>
  </si>
  <si>
    <t>1003000000250000</t>
  </si>
  <si>
    <t>1005000000330000</t>
  </si>
  <si>
    <t>1009000000170000</t>
  </si>
  <si>
    <t>1009000000180000</t>
  </si>
  <si>
    <t>1009000000190000</t>
  </si>
  <si>
    <t>1009000000200000</t>
  </si>
  <si>
    <t>1009000000210000</t>
  </si>
  <si>
    <t>1010000000000000</t>
  </si>
  <si>
    <t>1010000000010000</t>
  </si>
  <si>
    <t>1010000000010100</t>
  </si>
  <si>
    <t>1010000000010200</t>
  </si>
  <si>
    <t>1010000000010300</t>
  </si>
  <si>
    <t>1010000000010400</t>
  </si>
  <si>
    <t>1010000000010500</t>
  </si>
  <si>
    <t>1010000000020000</t>
  </si>
  <si>
    <t>1010000000020100</t>
  </si>
  <si>
    <t>1010000000020200</t>
  </si>
  <si>
    <t>1010000000020300</t>
  </si>
  <si>
    <t>1010000000020400</t>
  </si>
  <si>
    <t>1010000000020500</t>
  </si>
  <si>
    <t>2001000000100000</t>
  </si>
  <si>
    <t>2002000000080000</t>
  </si>
  <si>
    <t>2002000000090000</t>
  </si>
  <si>
    <t>2002000000100000</t>
  </si>
  <si>
    <t>2002000000110000</t>
  </si>
  <si>
    <t>2002000000120000</t>
  </si>
  <si>
    <t>Число субъектов малого и среднего предпринимательства</t>
  </si>
  <si>
    <t>муниципальных дошкольных образовательных учреждений</t>
  </si>
  <si>
    <t>II. Здравоохранение и здоровье населения</t>
  </si>
  <si>
    <t>от инфаркта миокарда</t>
  </si>
  <si>
    <t>1003000000260000</t>
  </si>
  <si>
    <t>Доля общей площади жилых помещений всех форм собственности, обслуживаемых специализированными организациями по сбору и вывозу отходов, ко всей общей площади жилых помещений в муниципальном образовании</t>
  </si>
  <si>
    <t>121 (1)</t>
  </si>
  <si>
    <t>Доля протяженности освещенных частей улиц, проездов, набережных в их общей протяженности на конец отчетного года</t>
  </si>
  <si>
    <t>Охват населения (18 лет и старше) профилактическими осмотрами на туберкулез</t>
  </si>
  <si>
    <t>Охват населения (18 лет и старше) профилактическими осмотрами на злокачественные новообразования</t>
  </si>
  <si>
    <t>1003000000020110</t>
  </si>
  <si>
    <t>1003000000020210</t>
  </si>
  <si>
    <t xml:space="preserve">по показателям экспертного анализа оценки эффективности деятельности органов местного самоуправления </t>
  </si>
  <si>
    <t xml:space="preserve">городских округов и муниципальных районов Калининградской области за </t>
  </si>
  <si>
    <t>Экономическое развитие</t>
  </si>
  <si>
    <t xml:space="preserve">Количество вновь созданных рабочих мест в расчете на 10000 жителей </t>
  </si>
  <si>
    <t>4000000000000076</t>
  </si>
  <si>
    <t>Здравоохранение и здоровье населения</t>
  </si>
  <si>
    <t>Доля фельдшерско-акушерских пунктов, имеющих лицензию на осуществление медицинской деятельности, от общего числа фельдшерско-акушерских пунктов</t>
  </si>
  <si>
    <t>4000000000000051</t>
  </si>
  <si>
    <t>Организация муниципального управления</t>
  </si>
  <si>
    <t>Административное, финансовое и хозяйственное управление</t>
  </si>
  <si>
    <t>Состояние исполнительской дисциплины за отчетный период (по результатам мониторинга исполнения поручений Губернатора Калининградской области)</t>
  </si>
  <si>
    <t>4000000000000006</t>
  </si>
  <si>
    <t xml:space="preserve">Количество рассмотренных обращений граждан руководителями муниципального образования в расчете на 1000 жителей </t>
  </si>
  <si>
    <t>4000000000000077</t>
  </si>
  <si>
    <t>Выполнение работ на объектах муниципальных образований, реализуемых в рамках Федеральной целевой программы развития Калининградской области на период до 2014 года и целевой программы Калининградской области «Областная инвестиционная программа на 2009-2014 годы», за отчетный год (в процентах к годовому лимиту ассигнований, откорректированному по результатам размещения заказа)</t>
  </si>
  <si>
    <t>4000000000000010</t>
  </si>
  <si>
    <t xml:space="preserve">Информация </t>
  </si>
  <si>
    <t>Доля задолженности по арендной плате за аренду муниципального имущества и земельных участков от планируемого объема поступлений арендной платы</t>
  </si>
  <si>
    <t>Доля молодых специалистов, получивших место работы в сельской местности</t>
  </si>
  <si>
    <t>Процент увеличения числа рабочих мест в сельской местности по сравнению с прошлым годом</t>
  </si>
  <si>
    <t>4000000000000078</t>
  </si>
  <si>
    <t>4000000000000079</t>
  </si>
  <si>
    <t>4000000000000080</t>
  </si>
  <si>
    <t>4000000000000081</t>
  </si>
  <si>
    <t>4000000000000082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</si>
</sst>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_ ;\-#,##0\ "/>
    <numFmt numFmtId="171" formatCode="#,##0.00_ ;[Red]\-#,##0.00\ "/>
    <numFmt numFmtId="172" formatCode="#,##0.0"/>
    <numFmt numFmtId="173" formatCode="#,##0.000"/>
    <numFmt numFmtId="174" formatCode="0.0"/>
    <numFmt numFmtId="175" formatCode="#,##0.0_ ;\-#,##0.0\ "/>
    <numFmt numFmtId="176" formatCode="0.000"/>
    <numFmt numFmtId="177" formatCode="0.0000"/>
    <numFmt numFmtId="178" formatCode="#,##0.0_ ;[Red]\-#,##0.0\ "/>
    <numFmt numFmtId="179" formatCode="#,##0_ ;[Red]\-#,##0\ "/>
    <numFmt numFmtId="180" formatCode="#,##0.000_ ;[Red]\-#,##0.000\ "/>
    <numFmt numFmtId="181" formatCode="_-* #,##0.0_р_._-;\-* #,##0.0_р_._-;_-* &quot;-&quot;?_р_._-;_-@_-"/>
    <numFmt numFmtId="182" formatCode="0.00000000"/>
    <numFmt numFmtId="183" formatCode="0.0000000"/>
    <numFmt numFmtId="184" formatCode="0.000000"/>
    <numFmt numFmtId="185" formatCode="0.00000"/>
    <numFmt numFmtId="186" formatCode="#,##0.0000"/>
    <numFmt numFmtId="187" formatCode="#,##0.0000_ ;\-#,##0.0000\ "/>
    <numFmt numFmtId="188" formatCode="#,##0.0000_ ;[Red]\-#,##0.0000\ "/>
    <numFmt numFmtId="189" formatCode="#,##0.00000_ ;[Red]\-#,##0.00000\ "/>
    <numFmt numFmtId="190" formatCode="#,##0.00000"/>
  </numFmts>
  <fonts count="39">
    <font>
      <sz val="12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8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8.4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9" fontId="22" fillId="0" borderId="0" xfId="0" applyNumberFormat="1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21" fillId="6" borderId="0" xfId="0" applyNumberFormat="1" applyFont="1" applyFill="1" applyBorder="1" applyAlignment="1">
      <alignment vertical="top"/>
    </xf>
    <xf numFmtId="0" fontId="21" fillId="0" borderId="12" xfId="0" applyFont="1" applyFill="1" applyBorder="1" applyAlignment="1">
      <alignment horizontal="left" vertical="top" wrapText="1" indent="1"/>
    </xf>
    <xf numFmtId="49" fontId="21" fillId="11" borderId="0" xfId="0" applyNumberFormat="1" applyFont="1" applyFill="1" applyBorder="1" applyAlignment="1">
      <alignment vertical="top"/>
    </xf>
    <xf numFmtId="49" fontId="21" fillId="17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1" fillId="24" borderId="0" xfId="0" applyNumberFormat="1" applyFont="1" applyFill="1" applyBorder="1" applyAlignment="1">
      <alignment/>
    </xf>
    <xf numFmtId="49" fontId="21" fillId="15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wrapText="1"/>
    </xf>
    <xf numFmtId="0" fontId="0" fillId="24" borderId="0" xfId="0" applyFill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71" fontId="0" fillId="2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171" fontId="0" fillId="0" borderId="1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6" fillId="4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171" fontId="0" fillId="0" borderId="0" xfId="0" applyNumberFormat="1" applyAlignment="1" applyProtection="1">
      <alignment/>
      <protection locked="0"/>
    </xf>
    <xf numFmtId="174" fontId="29" fillId="0" borderId="10" xfId="0" applyNumberFormat="1" applyFont="1" applyFill="1" applyBorder="1" applyAlignment="1">
      <alignment horizontal="left" vertical="top" wrapText="1"/>
    </xf>
    <xf numFmtId="1" fontId="29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3" fontId="29" fillId="0" borderId="10" xfId="0" applyNumberFormat="1" applyFont="1" applyFill="1" applyBorder="1" applyAlignment="1">
      <alignment horizontal="left" vertical="top" wrapText="1"/>
    </xf>
    <xf numFmtId="175" fontId="29" fillId="0" borderId="10" xfId="0" applyNumberFormat="1" applyFont="1" applyFill="1" applyBorder="1" applyAlignment="1">
      <alignment horizontal="left" vertical="top" wrapText="1"/>
    </xf>
    <xf numFmtId="2" fontId="29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/>
    </xf>
    <xf numFmtId="170" fontId="29" fillId="0" borderId="10" xfId="0" applyNumberFormat="1" applyFont="1" applyFill="1" applyBorder="1" applyAlignment="1">
      <alignment horizontal="left" vertical="top" wrapText="1"/>
    </xf>
    <xf numFmtId="168" fontId="29" fillId="0" borderId="10" xfId="0" applyNumberFormat="1" applyFont="1" applyFill="1" applyBorder="1" applyAlignment="1">
      <alignment horizontal="left" vertical="top" wrapText="1"/>
    </xf>
    <xf numFmtId="4" fontId="29" fillId="0" borderId="10" xfId="0" applyNumberFormat="1" applyFont="1" applyFill="1" applyBorder="1" applyAlignment="1">
      <alignment horizontal="left" vertical="top" wrapText="1"/>
    </xf>
    <xf numFmtId="4" fontId="29" fillId="0" borderId="10" xfId="0" applyNumberFormat="1" applyFont="1" applyFill="1" applyBorder="1" applyAlignment="1" applyProtection="1">
      <alignment horizontal="left" vertical="top" wrapText="1"/>
      <protection/>
    </xf>
    <xf numFmtId="0" fontId="29" fillId="0" borderId="10" xfId="0" applyNumberFormat="1" applyFont="1" applyFill="1" applyBorder="1" applyAlignment="1">
      <alignment horizontal="left" vertical="top" wrapText="1"/>
    </xf>
    <xf numFmtId="175" fontId="29" fillId="0" borderId="10" xfId="0" applyNumberFormat="1" applyFont="1" applyFill="1" applyBorder="1" applyAlignment="1">
      <alignment horizontal="left" vertical="top"/>
    </xf>
    <xf numFmtId="174" fontId="29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/>
    </xf>
    <xf numFmtId="49" fontId="25" fillId="24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top" wrapText="1"/>
    </xf>
    <xf numFmtId="49" fontId="25" fillId="25" borderId="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 horizontal="left" vertical="top" wrapText="1"/>
    </xf>
    <xf numFmtId="172" fontId="30" fillId="0" borderId="10" xfId="0" applyNumberFormat="1" applyFont="1" applyFill="1" applyBorder="1" applyAlignment="1">
      <alignment horizontal="left" vertical="top" wrapText="1"/>
    </xf>
    <xf numFmtId="174" fontId="29" fillId="0" borderId="10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9" fontId="2" fillId="0" borderId="10" xfId="57" applyFont="1" applyFill="1" applyBorder="1" applyAlignment="1">
      <alignment horizontal="left" vertical="top" wrapText="1"/>
    </xf>
    <xf numFmtId="49" fontId="2" fillId="6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" fontId="29" fillId="0" borderId="10" xfId="0" applyNumberFormat="1" applyFont="1" applyFill="1" applyBorder="1" applyAlignment="1">
      <alignment horizontal="left" vertical="top" wrapText="1"/>
    </xf>
    <xf numFmtId="178" fontId="29" fillId="0" borderId="10" xfId="0" applyNumberFormat="1" applyFont="1" applyFill="1" applyBorder="1" applyAlignment="1">
      <alignment horizontal="left" vertical="top"/>
    </xf>
    <xf numFmtId="179" fontId="29" fillId="0" borderId="10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175" fontId="29" fillId="0" borderId="10" xfId="0" applyNumberFormat="1" applyFont="1" applyFill="1" applyBorder="1" applyAlignment="1">
      <alignment horizontal="left" vertical="top" wrapText="1"/>
    </xf>
    <xf numFmtId="172" fontId="29" fillId="0" borderId="10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172" fontId="29" fillId="0" borderId="10" xfId="0" applyNumberFormat="1" applyFont="1" applyFill="1" applyBorder="1" applyAlignment="1">
      <alignment horizontal="left" vertical="top" wrapText="1"/>
    </xf>
    <xf numFmtId="49" fontId="2" fillId="11" borderId="0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168" fontId="29" fillId="0" borderId="10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0" fontId="29" fillId="0" borderId="10" xfId="0" applyNumberFormat="1" applyFont="1" applyFill="1" applyBorder="1" applyAlignment="1">
      <alignment horizontal="left" vertical="top" wrapText="1"/>
    </xf>
    <xf numFmtId="49" fontId="32" fillId="11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170" fontId="29" fillId="0" borderId="10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 indent="2"/>
    </xf>
    <xf numFmtId="174" fontId="29" fillId="0" borderId="10" xfId="0" applyNumberFormat="1" applyFont="1" applyFill="1" applyBorder="1" applyAlignment="1">
      <alignment horizontal="left" vertical="top"/>
    </xf>
    <xf numFmtId="0" fontId="29" fillId="0" borderId="15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 indent="1"/>
    </xf>
    <xf numFmtId="1" fontId="29" fillId="0" borderId="10" xfId="0" applyNumberFormat="1" applyFont="1" applyFill="1" applyBorder="1" applyAlignment="1">
      <alignment horizontal="left" vertical="top"/>
    </xf>
    <xf numFmtId="49" fontId="2" fillId="9" borderId="0" xfId="0" applyNumberFormat="1" applyFont="1" applyFill="1" applyBorder="1" applyAlignment="1">
      <alignment vertical="top"/>
    </xf>
    <xf numFmtId="174" fontId="29" fillId="0" borderId="10" xfId="6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center" vertical="top" wrapText="1"/>
    </xf>
    <xf numFmtId="174" fontId="29" fillId="0" borderId="10" xfId="0" applyNumberFormat="1" applyFont="1" applyFill="1" applyBorder="1" applyAlignment="1">
      <alignment horizontal="left" vertical="top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left" vertical="top" wrapText="1"/>
    </xf>
    <xf numFmtId="4" fontId="29" fillId="0" borderId="10" xfId="0" applyNumberFormat="1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left" vertical="top" wrapText="1"/>
    </xf>
    <xf numFmtId="1" fontId="29" fillId="0" borderId="10" xfId="0" applyNumberFormat="1" applyFont="1" applyFill="1" applyBorder="1" applyAlignment="1">
      <alignment horizontal="left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top" wrapText="1"/>
    </xf>
    <xf numFmtId="174" fontId="30" fillId="0" borderId="10" xfId="0" applyNumberFormat="1" applyFont="1" applyFill="1" applyBorder="1" applyAlignment="1">
      <alignment horizontal="left" vertical="top"/>
    </xf>
    <xf numFmtId="174" fontId="30" fillId="0" borderId="10" xfId="0" applyNumberFormat="1" applyFont="1" applyFill="1" applyBorder="1" applyAlignment="1">
      <alignment horizontal="left" vertical="top" wrapText="1"/>
    </xf>
    <xf numFmtId="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/>
    </xf>
    <xf numFmtId="0" fontId="29" fillId="0" borderId="18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 wrapText="1"/>
    </xf>
    <xf numFmtId="179" fontId="29" fillId="0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left" vertical="top" wrapText="1"/>
    </xf>
    <xf numFmtId="172" fontId="29" fillId="0" borderId="12" xfId="0" applyNumberFormat="1" applyFont="1" applyFill="1" applyBorder="1" applyAlignment="1">
      <alignment horizontal="left" vertical="top" wrapText="1"/>
    </xf>
    <xf numFmtId="178" fontId="29" fillId="0" borderId="10" xfId="0" applyNumberFormat="1" applyFont="1" applyFill="1" applyBorder="1" applyAlignment="1">
      <alignment horizontal="left" vertical="top" wrapText="1"/>
    </xf>
    <xf numFmtId="178" fontId="29" fillId="0" borderId="14" xfId="0" applyNumberFormat="1" applyFont="1" applyFill="1" applyBorder="1" applyAlignment="1">
      <alignment horizontal="left" vertical="top"/>
    </xf>
    <xf numFmtId="2" fontId="29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172" fontId="29" fillId="0" borderId="10" xfId="0" applyNumberFormat="1" applyFont="1" applyFill="1" applyBorder="1" applyAlignment="1">
      <alignment horizontal="left" vertical="top"/>
    </xf>
    <xf numFmtId="173" fontId="29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3" fontId="29" fillId="0" borderId="10" xfId="0" applyNumberFormat="1" applyFont="1" applyFill="1" applyBorder="1" applyAlignment="1">
      <alignment horizontal="left" vertical="top"/>
    </xf>
    <xf numFmtId="171" fontId="29" fillId="0" borderId="10" xfId="0" applyNumberFormat="1" applyFont="1" applyFill="1" applyBorder="1" applyAlignment="1">
      <alignment horizontal="left" vertical="top" wrapText="1"/>
    </xf>
    <xf numFmtId="178" fontId="29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34" fillId="0" borderId="11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wrapText="1"/>
    </xf>
    <xf numFmtId="179" fontId="29" fillId="0" borderId="10" xfId="0" applyNumberFormat="1" applyFont="1" applyFill="1" applyBorder="1" applyAlignment="1">
      <alignment horizontal="left" vertical="top" wrapText="1"/>
    </xf>
    <xf numFmtId="178" fontId="29" fillId="0" borderId="10" xfId="0" applyNumberFormat="1" applyFont="1" applyFill="1" applyBorder="1" applyAlignment="1">
      <alignment horizontal="left" vertical="top" wrapText="1" indent="1"/>
    </xf>
    <xf numFmtId="1" fontId="30" fillId="0" borderId="10" xfId="0" applyNumberFormat="1" applyFont="1" applyFill="1" applyBorder="1" applyAlignment="1">
      <alignment horizontal="left" vertical="top"/>
    </xf>
    <xf numFmtId="177" fontId="29" fillId="0" borderId="10" xfId="0" applyNumberFormat="1" applyFont="1" applyFill="1" applyBorder="1" applyAlignment="1">
      <alignment horizontal="left" vertical="top" wrapText="1"/>
    </xf>
    <xf numFmtId="176" fontId="29" fillId="0" borderId="10" xfId="0" applyNumberFormat="1" applyFont="1" applyFill="1" applyBorder="1" applyAlignment="1">
      <alignment horizontal="left" vertical="top" wrapText="1"/>
    </xf>
    <xf numFmtId="176" fontId="29" fillId="0" borderId="10" xfId="0" applyNumberFormat="1" applyFont="1" applyFill="1" applyBorder="1" applyAlignment="1">
      <alignment horizontal="left" vertical="top"/>
    </xf>
    <xf numFmtId="171" fontId="29" fillId="0" borderId="10" xfId="0" applyNumberFormat="1" applyFont="1" applyFill="1" applyBorder="1" applyAlignment="1">
      <alignment horizontal="left" vertical="top"/>
    </xf>
    <xf numFmtId="17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29" fillId="0" borderId="10" xfId="6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3" fontId="29" fillId="0" borderId="15" xfId="0" applyNumberFormat="1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justify" vertical="top" wrapText="1"/>
    </xf>
    <xf numFmtId="168" fontId="29" fillId="0" borderId="10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top" wrapText="1"/>
    </xf>
    <xf numFmtId="169" fontId="29" fillId="0" borderId="10" xfId="0" applyNumberFormat="1" applyFont="1" applyFill="1" applyBorder="1" applyAlignment="1">
      <alignment horizontal="left" vertical="center" wrapText="1"/>
    </xf>
    <xf numFmtId="168" fontId="29" fillId="0" borderId="10" xfId="0" applyNumberFormat="1" applyFont="1" applyFill="1" applyBorder="1" applyAlignment="1">
      <alignment horizontal="left" vertical="center" wrapText="1"/>
    </xf>
    <xf numFmtId="181" fontId="29" fillId="0" borderId="10" xfId="0" applyNumberFormat="1" applyFont="1" applyFill="1" applyBorder="1" applyAlignment="1">
      <alignment horizontal="left" vertical="top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175" fontId="29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top" wrapText="1"/>
    </xf>
    <xf numFmtId="188" fontId="29" fillId="0" borderId="10" xfId="0" applyNumberFormat="1" applyFont="1" applyFill="1" applyBorder="1" applyAlignment="1">
      <alignment horizontal="left" vertical="top" wrapText="1"/>
    </xf>
    <xf numFmtId="186" fontId="30" fillId="0" borderId="10" xfId="0" applyNumberFormat="1" applyFont="1" applyFill="1" applyBorder="1" applyAlignment="1">
      <alignment horizontal="left" vertical="top" wrapText="1"/>
    </xf>
    <xf numFmtId="0" fontId="37" fillId="0" borderId="10" xfId="0" applyNumberFormat="1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vertical="top"/>
    </xf>
    <xf numFmtId="174" fontId="2" fillId="0" borderId="0" xfId="0" applyNumberFormat="1" applyFont="1" applyFill="1" applyBorder="1" applyAlignment="1">
      <alignment vertical="top"/>
    </xf>
    <xf numFmtId="0" fontId="38" fillId="0" borderId="10" xfId="0" applyFont="1" applyFill="1" applyBorder="1" applyAlignment="1">
      <alignment horizontal="justify" vertical="top" wrapText="1"/>
    </xf>
    <xf numFmtId="2" fontId="30" fillId="0" borderId="10" xfId="0" applyNumberFormat="1" applyFont="1" applyFill="1" applyBorder="1" applyAlignment="1">
      <alignment horizontal="left" vertical="top"/>
    </xf>
    <xf numFmtId="2" fontId="21" fillId="0" borderId="0" xfId="0" applyNumberFormat="1" applyFont="1" applyFill="1" applyBorder="1" applyAlignment="1">
      <alignment vertical="top"/>
    </xf>
    <xf numFmtId="0" fontId="38" fillId="0" borderId="10" xfId="0" applyFont="1" applyFill="1" applyBorder="1" applyAlignment="1">
      <alignment horizontal="left" vertical="top" wrapText="1"/>
    </xf>
    <xf numFmtId="2" fontId="29" fillId="0" borderId="10" xfId="0" applyNumberFormat="1" applyFont="1" applyFill="1" applyBorder="1" applyAlignment="1" applyProtection="1">
      <alignment horizontal="left" vertical="top" wrapText="1"/>
      <protection/>
    </xf>
    <xf numFmtId="49" fontId="32" fillId="0" borderId="0" xfId="0" applyNumberFormat="1" applyFont="1" applyFill="1" applyBorder="1" applyAlignment="1">
      <alignment vertical="top"/>
    </xf>
    <xf numFmtId="0" fontId="29" fillId="0" borderId="15" xfId="0" applyFont="1" applyFill="1" applyBorder="1" applyAlignment="1">
      <alignment horizontal="left" vertical="top" wrapText="1"/>
    </xf>
    <xf numFmtId="170" fontId="29" fillId="0" borderId="14" xfId="0" applyNumberFormat="1" applyFont="1" applyFill="1" applyBorder="1" applyAlignment="1">
      <alignment horizontal="left" vertical="top"/>
    </xf>
    <xf numFmtId="170" fontId="29" fillId="0" borderId="15" xfId="0" applyNumberFormat="1" applyFont="1" applyFill="1" applyBorder="1" applyAlignment="1">
      <alignment horizontal="left" vertical="top" wrapText="1"/>
    </xf>
    <xf numFmtId="172" fontId="29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vertical="top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4" borderId="10" xfId="0" applyFont="1" applyFill="1" applyBorder="1" applyAlignment="1">
      <alignment horizontal="left" vertical="top" wrapText="1"/>
    </xf>
    <xf numFmtId="0" fontId="34" fillId="24" borderId="10" xfId="0" applyFont="1" applyFill="1" applyBorder="1" applyAlignment="1">
      <alignment horizontal="left" vertical="top" wrapText="1"/>
    </xf>
    <xf numFmtId="177" fontId="29" fillId="0" borderId="10" xfId="0" applyNumberFormat="1" applyFont="1" applyFill="1" applyBorder="1" applyAlignment="1">
      <alignment horizontal="left" vertical="top"/>
    </xf>
    <xf numFmtId="0" fontId="21" fillId="4" borderId="16" xfId="0" applyFont="1" applyFill="1" applyBorder="1" applyAlignment="1">
      <alignment horizontal="center" vertical="top" wrapText="1"/>
    </xf>
    <xf numFmtId="0" fontId="21" fillId="4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 wrapText="1"/>
    </xf>
    <xf numFmtId="0" fontId="21" fillId="4" borderId="18" xfId="0" applyFont="1" applyFill="1" applyBorder="1" applyAlignment="1">
      <alignment horizontal="center" vertical="top" wrapText="1"/>
    </xf>
    <xf numFmtId="0" fontId="21" fillId="4" borderId="19" xfId="0" applyFont="1" applyFill="1" applyBorder="1" applyAlignment="1">
      <alignment horizontal="center" vertical="top" wrapText="1"/>
    </xf>
    <xf numFmtId="0" fontId="21" fillId="4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0" fontId="21" fillId="4" borderId="15" xfId="0" applyFont="1" applyFill="1" applyBorder="1" applyAlignment="1">
      <alignment horizontal="center" vertical="top" wrapText="1"/>
    </xf>
    <xf numFmtId="0" fontId="21" fillId="4" borderId="10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/>
    </xf>
    <xf numFmtId="0" fontId="23" fillId="4" borderId="15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/>
    </xf>
    <xf numFmtId="0" fontId="23" fillId="24" borderId="14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top" wrapText="1"/>
    </xf>
    <xf numFmtId="0" fontId="29" fillId="4" borderId="1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right" wrapText="1"/>
    </xf>
    <xf numFmtId="0" fontId="35" fillId="0" borderId="0" xfId="0" applyFont="1" applyFill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right" wrapText="1"/>
    </xf>
    <xf numFmtId="0" fontId="21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3"/>
  <sheetViews>
    <sheetView tabSelected="1" zoomScale="75" zoomScaleNormal="75" zoomScalePageLayoutView="0" workbookViewId="0" topLeftCell="A277">
      <selection activeCell="N287" sqref="N287"/>
    </sheetView>
  </sheetViews>
  <sheetFormatPr defaultColWidth="9.00390625" defaultRowHeight="15.75" outlineLevelCol="1"/>
  <cols>
    <col min="1" max="1" width="6.875" style="28" customWidth="1"/>
    <col min="2" max="2" width="48.50390625" style="9" customWidth="1"/>
    <col min="3" max="3" width="16.375" style="9" customWidth="1"/>
    <col min="4" max="4" width="12.875" style="40" customWidth="1"/>
    <col min="5" max="5" width="15.00390625" style="40" customWidth="1"/>
    <col min="6" max="6" width="13.50390625" style="40" customWidth="1"/>
    <col min="7" max="7" width="13.125" style="40" customWidth="1"/>
    <col min="8" max="8" width="13.25390625" style="40" customWidth="1"/>
    <col min="9" max="9" width="35.50390625" style="9" customWidth="1"/>
    <col min="10" max="10" width="4.00390625" style="9" customWidth="1"/>
    <col min="11" max="11" width="17.50390625" style="10" hidden="1" customWidth="1" outlineLevel="1"/>
    <col min="12" max="12" width="9.00390625" style="9" customWidth="1" collapsed="1"/>
    <col min="13" max="16384" width="9.00390625" style="9" customWidth="1"/>
  </cols>
  <sheetData>
    <row r="1" spans="1:9" ht="20.25">
      <c r="A1" s="240" t="s">
        <v>316</v>
      </c>
      <c r="B1" s="240"/>
      <c r="C1" s="240"/>
      <c r="D1" s="240"/>
      <c r="E1" s="240"/>
      <c r="F1" s="240"/>
      <c r="G1" s="240"/>
      <c r="H1" s="240"/>
      <c r="I1" s="240"/>
    </row>
    <row r="3" spans="1:9" ht="18.75">
      <c r="A3" s="245" t="s">
        <v>572</v>
      </c>
      <c r="B3" s="245"/>
      <c r="C3" s="245"/>
      <c r="D3" s="245"/>
      <c r="E3" s="245"/>
      <c r="F3" s="245"/>
      <c r="G3" s="245"/>
      <c r="H3" s="245"/>
      <c r="I3" s="245"/>
    </row>
    <row r="4" spans="1:11" s="13" customFormat="1" ht="12.75">
      <c r="A4" s="243" t="s">
        <v>314</v>
      </c>
      <c r="B4" s="243"/>
      <c r="C4" s="243"/>
      <c r="D4" s="243"/>
      <c r="E4" s="243"/>
      <c r="F4" s="243"/>
      <c r="G4" s="243"/>
      <c r="H4" s="243"/>
      <c r="I4" s="243"/>
      <c r="K4" s="14"/>
    </row>
    <row r="5" spans="1:9" ht="18.75">
      <c r="A5" s="245" t="s">
        <v>573</v>
      </c>
      <c r="B5" s="245"/>
      <c r="C5" s="245"/>
      <c r="D5" s="245"/>
      <c r="E5" s="245"/>
      <c r="F5" s="245"/>
      <c r="G5" s="245"/>
      <c r="H5" s="245"/>
      <c r="I5" s="245"/>
    </row>
    <row r="6" spans="1:11" s="13" customFormat="1" ht="12.75">
      <c r="A6" s="243" t="s">
        <v>315</v>
      </c>
      <c r="B6" s="243"/>
      <c r="C6" s="243"/>
      <c r="D6" s="243"/>
      <c r="E6" s="243"/>
      <c r="F6" s="243"/>
      <c r="G6" s="243"/>
      <c r="H6" s="243"/>
      <c r="I6" s="243"/>
      <c r="K6" s="14"/>
    </row>
    <row r="7" spans="1:9" ht="18.75">
      <c r="A7" s="241" t="s">
        <v>446</v>
      </c>
      <c r="B7" s="241"/>
      <c r="C7" s="241"/>
      <c r="D7" s="241"/>
      <c r="E7" s="241"/>
      <c r="F7" s="241"/>
      <c r="G7" s="241"/>
      <c r="H7" s="241"/>
      <c r="I7" s="241"/>
    </row>
    <row r="8" spans="1:9" ht="18.75">
      <c r="A8" s="242" t="s">
        <v>447</v>
      </c>
      <c r="B8" s="242"/>
      <c r="C8" s="242"/>
      <c r="D8" s="39">
        <v>2011</v>
      </c>
      <c r="E8" s="244" t="s">
        <v>442</v>
      </c>
      <c r="F8" s="244"/>
      <c r="G8" s="244"/>
      <c r="H8" s="244"/>
      <c r="I8" s="244"/>
    </row>
    <row r="10" spans="8:9" ht="15.75">
      <c r="H10" s="40" t="s">
        <v>317</v>
      </c>
      <c r="I10" s="12"/>
    </row>
    <row r="11" ht="15.75">
      <c r="I11" s="19"/>
    </row>
    <row r="12" spans="8:9" ht="15.75">
      <c r="H12" s="40" t="s">
        <v>318</v>
      </c>
      <c r="I12" s="12"/>
    </row>
    <row r="14" ht="15.75">
      <c r="H14" s="40" t="s">
        <v>445</v>
      </c>
    </row>
    <row r="16" spans="1:9" ht="18.75">
      <c r="A16" s="237" t="s">
        <v>444</v>
      </c>
      <c r="B16" s="237"/>
      <c r="C16" s="237"/>
      <c r="D16" s="237"/>
      <c r="E16" s="237"/>
      <c r="F16" s="237"/>
      <c r="G16" s="237"/>
      <c r="H16" s="237"/>
      <c r="I16" s="237"/>
    </row>
    <row r="17" spans="1:9" ht="18.75">
      <c r="A17" s="238" t="s">
        <v>160</v>
      </c>
      <c r="B17" s="238"/>
      <c r="C17" s="238"/>
      <c r="D17" s="238"/>
      <c r="E17" s="238"/>
      <c r="F17" s="238"/>
      <c r="G17" s="238"/>
      <c r="H17" s="238"/>
      <c r="I17" s="238"/>
    </row>
    <row r="18" spans="1:9" ht="15.75">
      <c r="A18" s="231" t="s">
        <v>313</v>
      </c>
      <c r="B18" s="231"/>
      <c r="C18" s="231"/>
      <c r="D18" s="231"/>
      <c r="E18" s="231"/>
      <c r="F18" s="231"/>
      <c r="G18" s="231"/>
      <c r="H18" s="231"/>
      <c r="I18" s="231"/>
    </row>
    <row r="20" spans="1:9" ht="15.75">
      <c r="A20" s="223" t="s">
        <v>290</v>
      </c>
      <c r="B20" s="230" t="s">
        <v>289</v>
      </c>
      <c r="C20" s="222" t="s">
        <v>127</v>
      </c>
      <c r="D20" s="223" t="s">
        <v>128</v>
      </c>
      <c r="E20" s="223"/>
      <c r="F20" s="223"/>
      <c r="G20" s="223"/>
      <c r="H20" s="223"/>
      <c r="I20" s="222" t="s">
        <v>129</v>
      </c>
    </row>
    <row r="21" spans="1:9" ht="15.75">
      <c r="A21" s="223"/>
      <c r="B21" s="230"/>
      <c r="C21" s="222"/>
      <c r="D21" s="41">
        <f>E21-1</f>
        <v>2010</v>
      </c>
      <c r="E21" s="41">
        <f>D8</f>
        <v>2011</v>
      </c>
      <c r="F21" s="41">
        <f>E21+1</f>
        <v>2012</v>
      </c>
      <c r="G21" s="41">
        <f>F21+1</f>
        <v>2013</v>
      </c>
      <c r="H21" s="41">
        <f>G21+1</f>
        <v>2014</v>
      </c>
      <c r="I21" s="222"/>
    </row>
    <row r="22" spans="1:11" s="11" customFormat="1" ht="15.75">
      <c r="A22" s="29">
        <v>1</v>
      </c>
      <c r="B22" s="8">
        <v>2</v>
      </c>
      <c r="C22" s="8">
        <v>3</v>
      </c>
      <c r="D22" s="29">
        <v>4</v>
      </c>
      <c r="E22" s="29">
        <v>5</v>
      </c>
      <c r="F22" s="29">
        <v>6</v>
      </c>
      <c r="G22" s="29">
        <v>7</v>
      </c>
      <c r="H22" s="29">
        <v>8</v>
      </c>
      <c r="I22" s="8">
        <v>9</v>
      </c>
      <c r="K22" s="15"/>
    </row>
    <row r="23" spans="1:11" ht="15.75">
      <c r="A23" s="224" t="s">
        <v>130</v>
      </c>
      <c r="B23" s="224"/>
      <c r="C23" s="224"/>
      <c r="D23" s="224"/>
      <c r="E23" s="224"/>
      <c r="F23" s="224"/>
      <c r="G23" s="224"/>
      <c r="H23" s="224"/>
      <c r="I23" s="224"/>
      <c r="K23" s="10" t="s">
        <v>319</v>
      </c>
    </row>
    <row r="24" spans="1:11" ht="15.75">
      <c r="A24" s="232" t="s">
        <v>131</v>
      </c>
      <c r="B24" s="232"/>
      <c r="C24" s="233"/>
      <c r="D24" s="233"/>
      <c r="E24" s="233"/>
      <c r="F24" s="233"/>
      <c r="G24" s="233"/>
      <c r="H24" s="233"/>
      <c r="I24" s="233"/>
      <c r="K24" s="10" t="s">
        <v>320</v>
      </c>
    </row>
    <row r="25" spans="1:42" s="96" customFormat="1" ht="63">
      <c r="A25" s="93" t="s">
        <v>132</v>
      </c>
      <c r="B25" s="94" t="s">
        <v>448</v>
      </c>
      <c r="C25" s="83" t="s">
        <v>133</v>
      </c>
      <c r="D25" s="69">
        <v>3.1</v>
      </c>
      <c r="E25" s="69">
        <v>8.6</v>
      </c>
      <c r="F25" s="69">
        <v>2.2</v>
      </c>
      <c r="G25" s="69">
        <v>2.3</v>
      </c>
      <c r="H25" s="69">
        <v>2.3</v>
      </c>
      <c r="I25" s="21"/>
      <c r="J25" s="26"/>
      <c r="K25" s="95" t="s">
        <v>333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s="96" customFormat="1" ht="47.25">
      <c r="A26" s="93" t="s">
        <v>134</v>
      </c>
      <c r="B26" s="94" t="s">
        <v>449</v>
      </c>
      <c r="C26" s="83" t="s">
        <v>133</v>
      </c>
      <c r="D26" s="74">
        <v>4.05</v>
      </c>
      <c r="E26" s="69">
        <v>7.88</v>
      </c>
      <c r="F26" s="103">
        <v>3.2</v>
      </c>
      <c r="G26" s="103">
        <v>3</v>
      </c>
      <c r="H26" s="103">
        <v>3.1</v>
      </c>
      <c r="I26" s="21"/>
      <c r="J26" s="26"/>
      <c r="K26" s="95" t="s">
        <v>334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11" s="96" customFormat="1" ht="78.75">
      <c r="A27" s="93" t="s">
        <v>136</v>
      </c>
      <c r="B27" s="97" t="s">
        <v>135</v>
      </c>
      <c r="C27" s="83" t="s">
        <v>133</v>
      </c>
      <c r="D27" s="70">
        <v>0</v>
      </c>
      <c r="E27" s="98">
        <v>0</v>
      </c>
      <c r="F27" s="98">
        <v>0</v>
      </c>
      <c r="G27" s="98">
        <v>0</v>
      </c>
      <c r="H27" s="98">
        <v>0</v>
      </c>
      <c r="I27" s="84"/>
      <c r="K27" s="95" t="s">
        <v>321</v>
      </c>
    </row>
    <row r="28" spans="1:11" ht="78.75">
      <c r="A28" s="32" t="s">
        <v>137</v>
      </c>
      <c r="B28" s="27" t="s">
        <v>450</v>
      </c>
      <c r="C28" s="3" t="s">
        <v>133</v>
      </c>
      <c r="D28" s="69">
        <v>12.92</v>
      </c>
      <c r="E28" s="141">
        <v>11</v>
      </c>
      <c r="F28" s="142">
        <v>8.02</v>
      </c>
      <c r="G28" s="142">
        <v>7.8</v>
      </c>
      <c r="H28" s="142">
        <v>7.6</v>
      </c>
      <c r="I28" s="140"/>
      <c r="K28" s="24" t="s">
        <v>844</v>
      </c>
    </row>
    <row r="29" spans="1:11" s="96" customFormat="1" ht="94.5">
      <c r="A29" s="93" t="s">
        <v>140</v>
      </c>
      <c r="B29" s="97" t="s">
        <v>138</v>
      </c>
      <c r="C29" s="83" t="s">
        <v>133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84"/>
      <c r="K29" s="95" t="s">
        <v>322</v>
      </c>
    </row>
    <row r="30" spans="1:11" s="96" customFormat="1" ht="31.5">
      <c r="A30" s="93" t="s">
        <v>141</v>
      </c>
      <c r="B30" s="97" t="s">
        <v>451</v>
      </c>
      <c r="C30" s="83" t="s">
        <v>455</v>
      </c>
      <c r="D30" s="69">
        <v>1219913.5</v>
      </c>
      <c r="E30" s="99">
        <v>2235139.1</v>
      </c>
      <c r="F30" s="99">
        <v>1058789.9</v>
      </c>
      <c r="G30" s="99">
        <v>803346.3</v>
      </c>
      <c r="H30" s="99">
        <v>607352.5</v>
      </c>
      <c r="I30" s="84"/>
      <c r="K30" s="95" t="s">
        <v>407</v>
      </c>
    </row>
    <row r="31" spans="1:11" s="96" customFormat="1" ht="63">
      <c r="A31" s="93" t="s">
        <v>143</v>
      </c>
      <c r="B31" s="97" t="s">
        <v>452</v>
      </c>
      <c r="C31" s="83" t="s">
        <v>455</v>
      </c>
      <c r="D31" s="69">
        <v>1202964.7</v>
      </c>
      <c r="E31" s="99">
        <v>1606429.4</v>
      </c>
      <c r="F31" s="99">
        <v>486337.7</v>
      </c>
      <c r="G31" s="99">
        <v>365993.8</v>
      </c>
      <c r="H31" s="99">
        <v>170000</v>
      </c>
      <c r="I31" s="84"/>
      <c r="K31" s="95" t="s">
        <v>427</v>
      </c>
    </row>
    <row r="32" spans="1:11" s="96" customFormat="1" ht="31.5">
      <c r="A32" s="93" t="s">
        <v>148</v>
      </c>
      <c r="B32" s="97" t="s">
        <v>453</v>
      </c>
      <c r="C32" s="83" t="s">
        <v>455</v>
      </c>
      <c r="D32" s="69">
        <v>328959.9</v>
      </c>
      <c r="E32" s="99">
        <v>328593.7</v>
      </c>
      <c r="F32" s="99">
        <v>282053</v>
      </c>
      <c r="G32" s="99">
        <v>275086.6</v>
      </c>
      <c r="H32" s="99">
        <v>275086.6</v>
      </c>
      <c r="I32" s="84"/>
      <c r="K32" s="95" t="s">
        <v>425</v>
      </c>
    </row>
    <row r="33" spans="1:11" s="96" customFormat="1" ht="63">
      <c r="A33" s="93" t="s">
        <v>150</v>
      </c>
      <c r="B33" s="97" t="s">
        <v>454</v>
      </c>
      <c r="C33" s="83" t="s">
        <v>455</v>
      </c>
      <c r="D33" s="70">
        <v>0</v>
      </c>
      <c r="E33" s="100">
        <v>15000</v>
      </c>
      <c r="F33" s="100">
        <v>0</v>
      </c>
      <c r="G33" s="100">
        <v>0</v>
      </c>
      <c r="H33" s="100">
        <v>0</v>
      </c>
      <c r="I33" s="84"/>
      <c r="K33" s="95" t="s">
        <v>426</v>
      </c>
    </row>
    <row r="34" spans="1:11" ht="15.75">
      <c r="A34" s="221" t="s">
        <v>139</v>
      </c>
      <c r="B34" s="221"/>
      <c r="C34" s="221"/>
      <c r="D34" s="221"/>
      <c r="E34" s="221"/>
      <c r="F34" s="221"/>
      <c r="G34" s="221"/>
      <c r="H34" s="221"/>
      <c r="I34" s="221"/>
      <c r="K34" s="10" t="s">
        <v>323</v>
      </c>
    </row>
    <row r="35" spans="1:11" s="96" customFormat="1" ht="189">
      <c r="A35" s="93" t="s">
        <v>152</v>
      </c>
      <c r="B35" s="101" t="s">
        <v>884</v>
      </c>
      <c r="C35" s="83" t="s">
        <v>456</v>
      </c>
      <c r="D35" s="69">
        <v>548</v>
      </c>
      <c r="E35" s="82">
        <v>391.6</v>
      </c>
      <c r="F35" s="82">
        <f>E35*1.0045</f>
        <v>393.36220000000003</v>
      </c>
      <c r="G35" s="82">
        <f>F35*1.005</f>
        <v>395.329011</v>
      </c>
      <c r="H35" s="82">
        <f>G35*1.006</f>
        <v>397.700985066</v>
      </c>
      <c r="I35" s="186" t="s">
        <v>153</v>
      </c>
      <c r="K35" s="115" t="s">
        <v>324</v>
      </c>
    </row>
    <row r="36" spans="1:11" s="96" customFormat="1" ht="283.5">
      <c r="A36" s="93" t="s">
        <v>166</v>
      </c>
      <c r="B36" s="101" t="s">
        <v>457</v>
      </c>
      <c r="C36" s="83" t="s">
        <v>133</v>
      </c>
      <c r="D36" s="71">
        <v>61.5</v>
      </c>
      <c r="E36" s="102">
        <v>84.1</v>
      </c>
      <c r="F36" s="102">
        <f>E36*1.005</f>
        <v>84.52049999999998</v>
      </c>
      <c r="G36" s="102">
        <f>F36*1.01</f>
        <v>85.36570499999999</v>
      </c>
      <c r="H36" s="102">
        <f>G36*1.01</f>
        <v>86.21936204999999</v>
      </c>
      <c r="I36" s="97" t="s">
        <v>458</v>
      </c>
      <c r="K36" s="95" t="s">
        <v>325</v>
      </c>
    </row>
    <row r="37" spans="1:11" s="96" customFormat="1" ht="257.25" customHeight="1">
      <c r="A37" s="93" t="s">
        <v>167</v>
      </c>
      <c r="B37" s="101" t="s">
        <v>460</v>
      </c>
      <c r="C37" s="83" t="s">
        <v>133</v>
      </c>
      <c r="D37" s="103">
        <v>3.5</v>
      </c>
      <c r="E37" s="104">
        <v>9.5</v>
      </c>
      <c r="F37" s="105">
        <f>E37*1.04</f>
        <v>9.88</v>
      </c>
      <c r="G37" s="105">
        <f>F37*1.04</f>
        <v>10.275200000000002</v>
      </c>
      <c r="H37" s="105">
        <f>G37*1.04</f>
        <v>10.686208000000002</v>
      </c>
      <c r="I37" s="119" t="s">
        <v>98</v>
      </c>
      <c r="K37" s="106" t="s">
        <v>751</v>
      </c>
    </row>
    <row r="38" spans="1:11" s="96" customFormat="1" ht="132" customHeight="1">
      <c r="A38" s="93" t="s">
        <v>168</v>
      </c>
      <c r="B38" s="101" t="s">
        <v>461</v>
      </c>
      <c r="C38" s="83" t="s">
        <v>133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84"/>
      <c r="K38" s="106" t="s">
        <v>752</v>
      </c>
    </row>
    <row r="39" spans="1:11" s="96" customFormat="1" ht="141.75">
      <c r="A39" s="93" t="s">
        <v>170</v>
      </c>
      <c r="B39" s="101" t="s">
        <v>462</v>
      </c>
      <c r="C39" s="83" t="s">
        <v>133</v>
      </c>
      <c r="D39" s="71">
        <v>2</v>
      </c>
      <c r="E39" s="102">
        <v>40.6</v>
      </c>
      <c r="F39" s="82">
        <f>E39*1.005</f>
        <v>40.803</v>
      </c>
      <c r="G39" s="82">
        <f>F39*1.01</f>
        <v>41.21103</v>
      </c>
      <c r="H39" s="82">
        <f>G39*1.008</f>
        <v>41.540718240000004</v>
      </c>
      <c r="I39" s="5" t="s">
        <v>162</v>
      </c>
      <c r="K39" s="115" t="s">
        <v>753</v>
      </c>
    </row>
    <row r="40" spans="1:11" s="96" customFormat="1" ht="126">
      <c r="A40" s="107" t="s">
        <v>177</v>
      </c>
      <c r="B40" s="101" t="s">
        <v>463</v>
      </c>
      <c r="C40" s="83" t="s">
        <v>464</v>
      </c>
      <c r="D40" s="71">
        <v>0</v>
      </c>
      <c r="E40" s="70">
        <f>122.5*10000*100/36693</f>
        <v>3338.511432698335</v>
      </c>
      <c r="F40" s="70">
        <f>E40*1.005</f>
        <v>3355.2039898618264</v>
      </c>
      <c r="G40" s="70">
        <f>F40*1.005</f>
        <v>3371.980009811135</v>
      </c>
      <c r="H40" s="70">
        <f>G40*1.005</f>
        <v>3388.8399098601903</v>
      </c>
      <c r="I40" s="84"/>
      <c r="K40" s="115" t="s">
        <v>754</v>
      </c>
    </row>
    <row r="41" spans="1:11" ht="110.25">
      <c r="A41" s="34" t="s">
        <v>179</v>
      </c>
      <c r="B41" s="16" t="s">
        <v>465</v>
      </c>
      <c r="C41" s="3" t="s">
        <v>284</v>
      </c>
      <c r="D41" s="71">
        <v>0</v>
      </c>
      <c r="E41" s="108">
        <v>526.76</v>
      </c>
      <c r="F41" s="82">
        <v>553.08</v>
      </c>
      <c r="G41" s="82">
        <v>580.73</v>
      </c>
      <c r="H41" s="82">
        <v>609.73</v>
      </c>
      <c r="I41" s="27" t="s">
        <v>707</v>
      </c>
      <c r="K41" s="10" t="s">
        <v>422</v>
      </c>
    </row>
    <row r="42" spans="1:9" ht="18.75">
      <c r="A42" s="37"/>
      <c r="B42" s="16" t="s">
        <v>146</v>
      </c>
      <c r="C42" s="5"/>
      <c r="D42" s="71"/>
      <c r="E42" s="143"/>
      <c r="F42" s="143"/>
      <c r="G42" s="143"/>
      <c r="H42" s="143"/>
      <c r="I42" s="4"/>
    </row>
    <row r="43" spans="1:11" ht="47.25">
      <c r="A43" s="37"/>
      <c r="B43" s="16" t="s">
        <v>288</v>
      </c>
      <c r="C43" s="3" t="s">
        <v>173</v>
      </c>
      <c r="D43" s="71">
        <v>0</v>
      </c>
      <c r="E43" s="198">
        <v>14.3558</v>
      </c>
      <c r="F43" s="198">
        <f>F41*1000/36947</f>
        <v>14.96955097842856</v>
      </c>
      <c r="G43" s="198">
        <f>G41*1000/37360</f>
        <v>15.544164882226982</v>
      </c>
      <c r="H43" s="198">
        <f>H41*1000/37777</f>
        <v>16.140244063848375</v>
      </c>
      <c r="I43" s="204" t="s">
        <v>156</v>
      </c>
      <c r="K43" s="10" t="s">
        <v>423</v>
      </c>
    </row>
    <row r="44" spans="1:11" ht="31.5">
      <c r="A44" s="38"/>
      <c r="B44" s="16" t="s">
        <v>287</v>
      </c>
      <c r="C44" s="3" t="s">
        <v>173</v>
      </c>
      <c r="D44" s="71">
        <v>0</v>
      </c>
      <c r="E44" s="89">
        <f>E41/E252</f>
        <v>1.2179421965317918</v>
      </c>
      <c r="F44" s="89">
        <f>F41/F252</f>
        <v>1.2763630069809035</v>
      </c>
      <c r="G44" s="89">
        <f>G41/G252</f>
        <v>1.3386273266870283</v>
      </c>
      <c r="H44" s="89">
        <f>H41/H252</f>
        <v>1.4038565590283774</v>
      </c>
      <c r="I44" s="4"/>
      <c r="K44" s="10" t="s">
        <v>424</v>
      </c>
    </row>
    <row r="45" spans="1:11" ht="15.75">
      <c r="A45" s="220" t="s">
        <v>142</v>
      </c>
      <c r="B45" s="221"/>
      <c r="C45" s="221"/>
      <c r="D45" s="221"/>
      <c r="E45" s="221"/>
      <c r="F45" s="221"/>
      <c r="G45" s="221"/>
      <c r="H45" s="221"/>
      <c r="I45" s="221"/>
      <c r="K45" s="10" t="s">
        <v>326</v>
      </c>
    </row>
    <row r="46" spans="1:11" s="96" customFormat="1" ht="31.5">
      <c r="A46" s="107" t="s">
        <v>180</v>
      </c>
      <c r="B46" s="101" t="s">
        <v>144</v>
      </c>
      <c r="C46" s="83" t="s">
        <v>145</v>
      </c>
      <c r="D46" s="69">
        <v>61.6681</v>
      </c>
      <c r="E46" s="110">
        <v>43.4664</v>
      </c>
      <c r="F46" s="193">
        <v>142.9</v>
      </c>
      <c r="G46" s="193">
        <v>142.9</v>
      </c>
      <c r="H46" s="69">
        <v>142.9</v>
      </c>
      <c r="I46" s="84"/>
      <c r="K46" s="95" t="s">
        <v>327</v>
      </c>
    </row>
    <row r="47" spans="1:11" s="96" customFormat="1" ht="18.75">
      <c r="A47" s="111"/>
      <c r="B47" s="101" t="s">
        <v>146</v>
      </c>
      <c r="C47" s="97"/>
      <c r="D47" s="75"/>
      <c r="E47" s="110"/>
      <c r="F47" s="80"/>
      <c r="G47" s="80"/>
      <c r="H47" s="80"/>
      <c r="I47" s="84"/>
      <c r="K47" s="95"/>
    </row>
    <row r="48" spans="1:11" s="96" customFormat="1" ht="31.5">
      <c r="A48" s="111"/>
      <c r="B48" s="101" t="s">
        <v>443</v>
      </c>
      <c r="C48" s="83" t="s">
        <v>145</v>
      </c>
      <c r="D48" s="75">
        <v>4.1</v>
      </c>
      <c r="E48" s="110">
        <v>3.1375</v>
      </c>
      <c r="F48" s="80">
        <v>24.9</v>
      </c>
      <c r="G48" s="80">
        <v>24.9</v>
      </c>
      <c r="H48" s="80">
        <v>24.9</v>
      </c>
      <c r="I48" s="84"/>
      <c r="K48" s="95" t="s">
        <v>328</v>
      </c>
    </row>
    <row r="49" spans="1:11" s="96" customFormat="1" ht="31.5">
      <c r="A49" s="112"/>
      <c r="B49" s="101" t="s">
        <v>147</v>
      </c>
      <c r="C49" s="83" t="s">
        <v>145</v>
      </c>
      <c r="D49" s="69">
        <v>0.5397</v>
      </c>
      <c r="E49" s="71">
        <v>4.86</v>
      </c>
      <c r="F49" s="80">
        <v>70</v>
      </c>
      <c r="G49" s="80">
        <v>70</v>
      </c>
      <c r="H49" s="80">
        <v>70</v>
      </c>
      <c r="I49" s="84"/>
      <c r="K49" s="95" t="s">
        <v>329</v>
      </c>
    </row>
    <row r="50" spans="1:11" s="96" customFormat="1" ht="110.25">
      <c r="A50" s="93" t="s">
        <v>466</v>
      </c>
      <c r="B50" s="101" t="s">
        <v>467</v>
      </c>
      <c r="C50" s="83" t="s">
        <v>133</v>
      </c>
      <c r="D50" s="73">
        <v>1.4</v>
      </c>
      <c r="E50" s="102">
        <v>99.9</v>
      </c>
      <c r="F50" s="77" t="s">
        <v>708</v>
      </c>
      <c r="G50" s="77" t="s">
        <v>708</v>
      </c>
      <c r="H50" s="77" t="s">
        <v>708</v>
      </c>
      <c r="I50" s="187" t="s">
        <v>592</v>
      </c>
      <c r="K50" s="115" t="s">
        <v>755</v>
      </c>
    </row>
    <row r="51" spans="1:11" s="96" customFormat="1" ht="204.75">
      <c r="A51" s="93" t="s">
        <v>468</v>
      </c>
      <c r="B51" s="101" t="s">
        <v>470</v>
      </c>
      <c r="C51" s="83" t="s">
        <v>133</v>
      </c>
      <c r="D51" s="77">
        <v>12.5</v>
      </c>
      <c r="E51" s="110">
        <v>18.75</v>
      </c>
      <c r="F51" s="77" t="s">
        <v>708</v>
      </c>
      <c r="G51" s="77" t="s">
        <v>708</v>
      </c>
      <c r="H51" s="77" t="s">
        <v>708</v>
      </c>
      <c r="I51" s="187" t="s">
        <v>591</v>
      </c>
      <c r="K51" s="115" t="s">
        <v>756</v>
      </c>
    </row>
    <row r="52" spans="1:11" s="96" customFormat="1" ht="63">
      <c r="A52" s="93" t="s">
        <v>181</v>
      </c>
      <c r="B52" s="101" t="s">
        <v>149</v>
      </c>
      <c r="C52" s="83" t="s">
        <v>133</v>
      </c>
      <c r="D52" s="76">
        <v>49</v>
      </c>
      <c r="E52" s="113">
        <v>59</v>
      </c>
      <c r="F52" s="76">
        <v>62</v>
      </c>
      <c r="G52" s="76">
        <v>79</v>
      </c>
      <c r="H52" s="76">
        <v>99</v>
      </c>
      <c r="I52" s="84"/>
      <c r="K52" s="95" t="s">
        <v>330</v>
      </c>
    </row>
    <row r="53" spans="1:11" s="96" customFormat="1" ht="94.5">
      <c r="A53" s="93" t="s">
        <v>182</v>
      </c>
      <c r="B53" s="101" t="s">
        <v>471</v>
      </c>
      <c r="C53" s="83" t="s">
        <v>151</v>
      </c>
      <c r="D53" s="76">
        <v>30</v>
      </c>
      <c r="E53" s="76">
        <v>30</v>
      </c>
      <c r="F53" s="76">
        <v>30</v>
      </c>
      <c r="G53" s="76">
        <v>30</v>
      </c>
      <c r="H53" s="76">
        <v>30</v>
      </c>
      <c r="I53" s="84"/>
      <c r="K53" s="106" t="s">
        <v>757</v>
      </c>
    </row>
    <row r="54" spans="1:11" s="96" customFormat="1" ht="47.25">
      <c r="A54" s="93" t="s">
        <v>188</v>
      </c>
      <c r="B54" s="101" t="s">
        <v>472</v>
      </c>
      <c r="C54" s="83" t="s">
        <v>151</v>
      </c>
      <c r="D54" s="76">
        <v>10</v>
      </c>
      <c r="E54" s="76">
        <v>10</v>
      </c>
      <c r="F54" s="76">
        <v>10</v>
      </c>
      <c r="G54" s="76">
        <v>10</v>
      </c>
      <c r="H54" s="76">
        <v>10</v>
      </c>
      <c r="I54" s="84"/>
      <c r="K54" s="106" t="s">
        <v>758</v>
      </c>
    </row>
    <row r="55" spans="1:11" ht="94.5">
      <c r="A55" s="34" t="s">
        <v>191</v>
      </c>
      <c r="B55" s="16" t="s">
        <v>159</v>
      </c>
      <c r="C55" s="5"/>
      <c r="D55" s="77"/>
      <c r="E55" s="194"/>
      <c r="F55" s="194"/>
      <c r="G55" s="194"/>
      <c r="H55" s="194"/>
      <c r="I55" s="4"/>
      <c r="K55" s="22" t="s">
        <v>331</v>
      </c>
    </row>
    <row r="56" spans="1:11" s="96" customFormat="1" ht="47.25">
      <c r="A56" s="111"/>
      <c r="B56" s="101" t="s">
        <v>163</v>
      </c>
      <c r="C56" s="83" t="s">
        <v>464</v>
      </c>
      <c r="D56" s="76">
        <v>2575000</v>
      </c>
      <c r="E56" s="113">
        <v>11415</v>
      </c>
      <c r="F56" s="76">
        <v>12000</v>
      </c>
      <c r="G56" s="76">
        <v>12000</v>
      </c>
      <c r="H56" s="76">
        <v>12000</v>
      </c>
      <c r="I56" s="84"/>
      <c r="K56" s="95" t="s">
        <v>332</v>
      </c>
    </row>
    <row r="57" spans="1:11" s="96" customFormat="1" ht="31.5">
      <c r="A57" s="112"/>
      <c r="B57" s="101" t="s">
        <v>164</v>
      </c>
      <c r="C57" s="83" t="s">
        <v>464</v>
      </c>
      <c r="D57" s="76">
        <v>94000</v>
      </c>
      <c r="E57" s="113">
        <v>107096</v>
      </c>
      <c r="F57" s="76">
        <v>10000</v>
      </c>
      <c r="G57" s="76">
        <v>10000</v>
      </c>
      <c r="H57" s="76">
        <v>10000</v>
      </c>
      <c r="I57" s="84"/>
      <c r="K57" s="95" t="s">
        <v>335</v>
      </c>
    </row>
    <row r="58" spans="1:11" s="96" customFormat="1" ht="47.25">
      <c r="A58" s="93" t="s">
        <v>194</v>
      </c>
      <c r="B58" s="101" t="s">
        <v>473</v>
      </c>
      <c r="C58" s="83" t="s">
        <v>455</v>
      </c>
      <c r="D58" s="73">
        <v>592562.5</v>
      </c>
      <c r="E58" s="102">
        <v>737665.2</v>
      </c>
      <c r="F58" s="76">
        <v>0</v>
      </c>
      <c r="G58" s="76">
        <v>0</v>
      </c>
      <c r="H58" s="76">
        <v>0</v>
      </c>
      <c r="I58" s="84"/>
      <c r="K58" s="106" t="s">
        <v>759</v>
      </c>
    </row>
    <row r="59" spans="1:11" s="96" customFormat="1" ht="126">
      <c r="A59" s="93" t="s">
        <v>195</v>
      </c>
      <c r="B59" s="101" t="s">
        <v>474</v>
      </c>
      <c r="C59" s="83" t="s">
        <v>173</v>
      </c>
      <c r="D59" s="73">
        <v>18710.3</v>
      </c>
      <c r="E59" s="214">
        <v>18821.1</v>
      </c>
      <c r="F59" s="102">
        <f>E59*1.05</f>
        <v>19762.155</v>
      </c>
      <c r="G59" s="102">
        <f>F59*1.06</f>
        <v>20947.8843</v>
      </c>
      <c r="H59" s="102">
        <f>G59*1.045</f>
        <v>21890.5390935</v>
      </c>
      <c r="I59" s="97" t="s">
        <v>491</v>
      </c>
      <c r="K59" s="115" t="s">
        <v>760</v>
      </c>
    </row>
    <row r="60" spans="1:11" ht="15.75">
      <c r="A60" s="221" t="s">
        <v>165</v>
      </c>
      <c r="B60" s="221"/>
      <c r="C60" s="221"/>
      <c r="D60" s="221"/>
      <c r="E60" s="221"/>
      <c r="F60" s="221"/>
      <c r="G60" s="221"/>
      <c r="H60" s="221"/>
      <c r="I60" s="221"/>
      <c r="K60" s="10" t="s">
        <v>336</v>
      </c>
    </row>
    <row r="61" spans="1:11" ht="126">
      <c r="A61" s="32" t="s">
        <v>197</v>
      </c>
      <c r="B61" s="5" t="s">
        <v>475</v>
      </c>
      <c r="C61" s="3" t="s">
        <v>183</v>
      </c>
      <c r="D61" s="76">
        <v>3</v>
      </c>
      <c r="E61" s="76">
        <v>3</v>
      </c>
      <c r="F61" s="76" t="s">
        <v>708</v>
      </c>
      <c r="G61" s="76" t="s">
        <v>708</v>
      </c>
      <c r="H61" s="76" t="s">
        <v>708</v>
      </c>
      <c r="I61" s="187" t="s">
        <v>486</v>
      </c>
      <c r="K61" s="10" t="s">
        <v>761</v>
      </c>
    </row>
    <row r="62" spans="1:11" ht="47.25">
      <c r="A62" s="32" t="s">
        <v>199</v>
      </c>
      <c r="B62" s="5" t="s">
        <v>476</v>
      </c>
      <c r="C62" s="3" t="s">
        <v>183</v>
      </c>
      <c r="D62" s="76">
        <v>3</v>
      </c>
      <c r="E62" s="76">
        <v>3</v>
      </c>
      <c r="F62" s="76" t="s">
        <v>708</v>
      </c>
      <c r="G62" s="76" t="s">
        <v>708</v>
      </c>
      <c r="H62" s="76" t="s">
        <v>708</v>
      </c>
      <c r="I62" s="188" t="s">
        <v>487</v>
      </c>
      <c r="K62" s="10" t="s">
        <v>845</v>
      </c>
    </row>
    <row r="63" spans="1:11" ht="47.25">
      <c r="A63" s="32" t="s">
        <v>200</v>
      </c>
      <c r="B63" s="5" t="s">
        <v>479</v>
      </c>
      <c r="C63" s="3" t="s">
        <v>145</v>
      </c>
      <c r="D63" s="77" t="s">
        <v>708</v>
      </c>
      <c r="E63" s="76">
        <v>96</v>
      </c>
      <c r="F63" s="77" t="s">
        <v>708</v>
      </c>
      <c r="G63" s="77" t="s">
        <v>708</v>
      </c>
      <c r="H63" s="77" t="s">
        <v>708</v>
      </c>
      <c r="I63" s="187" t="s">
        <v>488</v>
      </c>
      <c r="K63" s="10" t="s">
        <v>846</v>
      </c>
    </row>
    <row r="64" spans="1:11" ht="47.25">
      <c r="A64" s="32" t="s">
        <v>201</v>
      </c>
      <c r="B64" s="5" t="s">
        <v>477</v>
      </c>
      <c r="C64" s="3" t="s">
        <v>145</v>
      </c>
      <c r="D64" s="77" t="s">
        <v>708</v>
      </c>
      <c r="E64" s="76">
        <v>5357</v>
      </c>
      <c r="F64" s="77" t="s">
        <v>708</v>
      </c>
      <c r="G64" s="77" t="s">
        <v>708</v>
      </c>
      <c r="H64" s="77" t="s">
        <v>708</v>
      </c>
      <c r="I64" s="187" t="s">
        <v>488</v>
      </c>
      <c r="K64" s="10" t="s">
        <v>847</v>
      </c>
    </row>
    <row r="65" spans="1:11" ht="31.5">
      <c r="A65" s="32" t="s">
        <v>202</v>
      </c>
      <c r="B65" s="5" t="s">
        <v>478</v>
      </c>
      <c r="C65" s="3" t="s">
        <v>133</v>
      </c>
      <c r="D65" s="77" t="s">
        <v>708</v>
      </c>
      <c r="E65" s="77" t="s">
        <v>708</v>
      </c>
      <c r="F65" s="77" t="s">
        <v>708</v>
      </c>
      <c r="G65" s="77" t="s">
        <v>708</v>
      </c>
      <c r="H65" s="77" t="s">
        <v>708</v>
      </c>
      <c r="I65" s="109" t="s">
        <v>711</v>
      </c>
      <c r="K65" s="10" t="s">
        <v>848</v>
      </c>
    </row>
    <row r="66" spans="1:11" ht="15.75">
      <c r="A66" s="225" t="s">
        <v>520</v>
      </c>
      <c r="B66" s="226"/>
      <c r="C66" s="226"/>
      <c r="D66" s="226"/>
      <c r="E66" s="226"/>
      <c r="F66" s="226"/>
      <c r="G66" s="226"/>
      <c r="H66" s="226"/>
      <c r="I66" s="227"/>
      <c r="K66" s="25" t="s">
        <v>337</v>
      </c>
    </row>
    <row r="67" spans="1:11" s="96" customFormat="1" ht="110.25">
      <c r="A67" s="93" t="s">
        <v>209</v>
      </c>
      <c r="B67" s="97" t="s">
        <v>169</v>
      </c>
      <c r="C67" s="83" t="s">
        <v>133</v>
      </c>
      <c r="D67" s="69">
        <v>66.2</v>
      </c>
      <c r="E67" s="102">
        <v>70.7</v>
      </c>
      <c r="F67" s="105">
        <f>E67*1.05</f>
        <v>74.235</v>
      </c>
      <c r="G67" s="105">
        <f>F67*1.05</f>
        <v>77.94675000000001</v>
      </c>
      <c r="H67" s="105">
        <f>G67*1.05</f>
        <v>81.84408750000001</v>
      </c>
      <c r="I67" s="119" t="s">
        <v>712</v>
      </c>
      <c r="K67" s="95" t="s">
        <v>338</v>
      </c>
    </row>
    <row r="68" spans="1:11" s="96" customFormat="1" ht="31.5">
      <c r="A68" s="107" t="s">
        <v>211</v>
      </c>
      <c r="B68" s="101" t="s">
        <v>171</v>
      </c>
      <c r="C68" s="83"/>
      <c r="D68" s="77"/>
      <c r="E68" s="189"/>
      <c r="F68" s="189"/>
      <c r="G68" s="189"/>
      <c r="H68" s="189"/>
      <c r="I68" s="84"/>
      <c r="K68" s="115" t="s">
        <v>339</v>
      </c>
    </row>
    <row r="69" spans="1:11" s="96" customFormat="1" ht="47.25">
      <c r="A69" s="111"/>
      <c r="B69" s="101" t="s">
        <v>172</v>
      </c>
      <c r="C69" s="83" t="s">
        <v>173</v>
      </c>
      <c r="D69" s="81">
        <v>22300.8</v>
      </c>
      <c r="E69" s="102">
        <v>24196.5</v>
      </c>
      <c r="F69" s="105">
        <f>E69*1.05</f>
        <v>25406.325</v>
      </c>
      <c r="G69" s="105">
        <f>F69*1.05</f>
        <v>26676.64125</v>
      </c>
      <c r="H69" s="105">
        <f>G69*1.05</f>
        <v>28010.473312500002</v>
      </c>
      <c r="I69" s="119" t="s">
        <v>712</v>
      </c>
      <c r="K69" s="115" t="s">
        <v>340</v>
      </c>
    </row>
    <row r="70" spans="1:11" s="96" customFormat="1" ht="78.75">
      <c r="A70" s="111"/>
      <c r="B70" s="116" t="s">
        <v>885</v>
      </c>
      <c r="C70" s="83" t="s">
        <v>173</v>
      </c>
      <c r="D70" s="117">
        <v>10956</v>
      </c>
      <c r="E70" s="183">
        <v>11548</v>
      </c>
      <c r="F70" s="117">
        <v>13049</v>
      </c>
      <c r="G70" s="117">
        <v>13049</v>
      </c>
      <c r="H70" s="117">
        <v>13049</v>
      </c>
      <c r="I70" s="97" t="s">
        <v>95</v>
      </c>
      <c r="K70" s="115" t="s">
        <v>341</v>
      </c>
    </row>
    <row r="71" spans="1:11" s="96" customFormat="1" ht="31.5">
      <c r="A71" s="111"/>
      <c r="B71" s="101" t="s">
        <v>480</v>
      </c>
      <c r="C71" s="83" t="s">
        <v>173</v>
      </c>
      <c r="D71" s="117">
        <v>16025</v>
      </c>
      <c r="E71" s="183">
        <v>18119</v>
      </c>
      <c r="F71" s="117">
        <v>22481</v>
      </c>
      <c r="G71" s="117">
        <v>22481</v>
      </c>
      <c r="H71" s="117">
        <v>22481</v>
      </c>
      <c r="I71" s="84" t="s">
        <v>600</v>
      </c>
      <c r="K71" s="115" t="s">
        <v>762</v>
      </c>
    </row>
    <row r="72" spans="1:11" s="96" customFormat="1" ht="31.5">
      <c r="A72" s="111"/>
      <c r="B72" s="118" t="s">
        <v>174</v>
      </c>
      <c r="C72" s="83" t="s">
        <v>173</v>
      </c>
      <c r="D72" s="117">
        <v>16026</v>
      </c>
      <c r="E72" s="211">
        <v>18770</v>
      </c>
      <c r="F72" s="117">
        <v>23500</v>
      </c>
      <c r="G72" s="117">
        <v>23500</v>
      </c>
      <c r="H72" s="117">
        <v>23500</v>
      </c>
      <c r="I72" s="84" t="s">
        <v>600</v>
      </c>
      <c r="K72" s="115" t="s">
        <v>342</v>
      </c>
    </row>
    <row r="73" spans="1:11" s="96" customFormat="1" ht="94.5">
      <c r="A73" s="111"/>
      <c r="B73" s="118" t="s">
        <v>481</v>
      </c>
      <c r="C73" s="83" t="s">
        <v>173</v>
      </c>
      <c r="D73" s="117">
        <v>16154</v>
      </c>
      <c r="E73" s="212">
        <v>17212</v>
      </c>
      <c r="F73" s="113">
        <v>20160</v>
      </c>
      <c r="G73" s="113">
        <v>20160</v>
      </c>
      <c r="H73" s="113">
        <v>20160</v>
      </c>
      <c r="I73" s="84" t="s">
        <v>600</v>
      </c>
      <c r="K73" s="115" t="s">
        <v>343</v>
      </c>
    </row>
    <row r="74" spans="1:11" s="96" customFormat="1" ht="176.25" customHeight="1">
      <c r="A74" s="111"/>
      <c r="B74" s="101" t="s">
        <v>482</v>
      </c>
      <c r="C74" s="83" t="s">
        <v>173</v>
      </c>
      <c r="D74" s="213">
        <v>13372.79</v>
      </c>
      <c r="E74" s="183">
        <v>18351.5</v>
      </c>
      <c r="F74" s="77" t="s">
        <v>708</v>
      </c>
      <c r="G74" s="77" t="s">
        <v>708</v>
      </c>
      <c r="H74" s="77" t="s">
        <v>708</v>
      </c>
      <c r="I74" s="186" t="s">
        <v>489</v>
      </c>
      <c r="K74" s="115" t="s">
        <v>763</v>
      </c>
    </row>
    <row r="75" spans="1:11" ht="31.5">
      <c r="A75" s="35"/>
      <c r="B75" s="23" t="s">
        <v>175</v>
      </c>
      <c r="C75" s="3" t="s">
        <v>173</v>
      </c>
      <c r="D75" s="78">
        <v>17939.36</v>
      </c>
      <c r="E75" s="77">
        <v>25843.8</v>
      </c>
      <c r="F75" s="77" t="s">
        <v>708</v>
      </c>
      <c r="G75" s="77" t="s">
        <v>708</v>
      </c>
      <c r="H75" s="77" t="s">
        <v>708</v>
      </c>
      <c r="I75" s="187" t="s">
        <v>485</v>
      </c>
      <c r="K75" s="10" t="s">
        <v>344</v>
      </c>
    </row>
    <row r="76" spans="1:11" ht="31.5">
      <c r="A76" s="35"/>
      <c r="B76" s="23" t="s">
        <v>176</v>
      </c>
      <c r="C76" s="3" t="s">
        <v>173</v>
      </c>
      <c r="D76" s="78">
        <v>12619.11</v>
      </c>
      <c r="E76" s="77">
        <v>15134.7</v>
      </c>
      <c r="F76" s="77" t="s">
        <v>708</v>
      </c>
      <c r="G76" s="77" t="s">
        <v>708</v>
      </c>
      <c r="H76" s="77" t="s">
        <v>708</v>
      </c>
      <c r="I76" s="187" t="s">
        <v>485</v>
      </c>
      <c r="K76" s="10" t="s">
        <v>345</v>
      </c>
    </row>
    <row r="77" spans="1:11" ht="47.25">
      <c r="A77" s="36"/>
      <c r="B77" s="23" t="s">
        <v>483</v>
      </c>
      <c r="C77" s="3" t="s">
        <v>173</v>
      </c>
      <c r="D77" s="72">
        <v>9576.7</v>
      </c>
      <c r="E77" s="77">
        <v>17589.8</v>
      </c>
      <c r="F77" s="77" t="s">
        <v>708</v>
      </c>
      <c r="G77" s="77" t="s">
        <v>708</v>
      </c>
      <c r="H77" s="77" t="s">
        <v>708</v>
      </c>
      <c r="I77" s="187" t="s">
        <v>485</v>
      </c>
      <c r="K77" s="10" t="s">
        <v>764</v>
      </c>
    </row>
    <row r="78" spans="1:11" ht="15.75">
      <c r="A78" s="229" t="s">
        <v>886</v>
      </c>
      <c r="B78" s="229"/>
      <c r="C78" s="229"/>
      <c r="D78" s="229"/>
      <c r="E78" s="229"/>
      <c r="F78" s="229"/>
      <c r="G78" s="229"/>
      <c r="H78" s="229"/>
      <c r="I78" s="229"/>
      <c r="K78" s="10" t="s">
        <v>346</v>
      </c>
    </row>
    <row r="79" spans="1:11" s="96" customFormat="1" ht="47.25">
      <c r="A79" s="93" t="s">
        <v>213</v>
      </c>
      <c r="B79" s="97" t="s">
        <v>178</v>
      </c>
      <c r="C79" s="83" t="s">
        <v>519</v>
      </c>
      <c r="D79" s="120">
        <v>30</v>
      </c>
      <c r="E79" s="113">
        <v>32</v>
      </c>
      <c r="F79" s="77" t="s">
        <v>708</v>
      </c>
      <c r="G79" s="77" t="s">
        <v>708</v>
      </c>
      <c r="H79" s="77" t="s">
        <v>708</v>
      </c>
      <c r="I79" s="109" t="s">
        <v>709</v>
      </c>
      <c r="K79" s="95" t="s">
        <v>347</v>
      </c>
    </row>
    <row r="80" spans="1:11" s="96" customFormat="1" ht="236.25">
      <c r="A80" s="93" t="s">
        <v>215</v>
      </c>
      <c r="B80" s="97" t="s">
        <v>892</v>
      </c>
      <c r="C80" s="83" t="s">
        <v>133</v>
      </c>
      <c r="D80" s="120">
        <v>44.4</v>
      </c>
      <c r="E80" s="73">
        <v>37.8</v>
      </c>
      <c r="F80" s="77" t="s">
        <v>708</v>
      </c>
      <c r="G80" s="77" t="s">
        <v>708</v>
      </c>
      <c r="H80" s="77" t="s">
        <v>708</v>
      </c>
      <c r="I80" s="187" t="s">
        <v>161</v>
      </c>
      <c r="K80" s="115" t="s">
        <v>894</v>
      </c>
    </row>
    <row r="81" spans="1:11" s="96" customFormat="1" ht="47.25">
      <c r="A81" s="93" t="s">
        <v>216</v>
      </c>
      <c r="B81" s="97" t="s">
        <v>893</v>
      </c>
      <c r="C81" s="83" t="s">
        <v>133</v>
      </c>
      <c r="D81" s="71">
        <v>38.4</v>
      </c>
      <c r="E81" s="73">
        <v>26.1</v>
      </c>
      <c r="F81" s="77" t="s">
        <v>708</v>
      </c>
      <c r="G81" s="77" t="s">
        <v>708</v>
      </c>
      <c r="H81" s="77" t="s">
        <v>708</v>
      </c>
      <c r="I81" s="121"/>
      <c r="K81" s="115" t="s">
        <v>895</v>
      </c>
    </row>
    <row r="82" spans="1:11" s="96" customFormat="1" ht="47.25">
      <c r="A82" s="93" t="s">
        <v>217</v>
      </c>
      <c r="B82" s="97" t="s">
        <v>492</v>
      </c>
      <c r="C82" s="83" t="s">
        <v>183</v>
      </c>
      <c r="D82" s="71">
        <v>21</v>
      </c>
      <c r="E82" s="77" t="s">
        <v>708</v>
      </c>
      <c r="F82" s="77" t="s">
        <v>708</v>
      </c>
      <c r="G82" s="77" t="s">
        <v>708</v>
      </c>
      <c r="H82" s="77" t="s">
        <v>708</v>
      </c>
      <c r="I82" s="121"/>
      <c r="K82" s="115" t="s">
        <v>768</v>
      </c>
    </row>
    <row r="83" spans="1:11" s="96" customFormat="1" ht="31.5">
      <c r="A83" s="93" t="s">
        <v>218</v>
      </c>
      <c r="B83" s="97" t="s">
        <v>493</v>
      </c>
      <c r="C83" s="83" t="s">
        <v>183</v>
      </c>
      <c r="D83" s="71">
        <v>21</v>
      </c>
      <c r="E83" s="76">
        <v>21</v>
      </c>
      <c r="F83" s="77" t="s">
        <v>708</v>
      </c>
      <c r="G83" s="77" t="s">
        <v>708</v>
      </c>
      <c r="H83" s="77" t="s">
        <v>708</v>
      </c>
      <c r="I83" s="121"/>
      <c r="K83" s="115" t="s">
        <v>849</v>
      </c>
    </row>
    <row r="84" spans="1:11" s="96" customFormat="1" ht="47.25">
      <c r="A84" s="93" t="s">
        <v>219</v>
      </c>
      <c r="B84" s="97" t="s">
        <v>494</v>
      </c>
      <c r="C84" s="83" t="s">
        <v>183</v>
      </c>
      <c r="D84" s="71">
        <v>22</v>
      </c>
      <c r="E84" s="76">
        <v>24</v>
      </c>
      <c r="F84" s="77" t="s">
        <v>708</v>
      </c>
      <c r="G84" s="77" t="s">
        <v>708</v>
      </c>
      <c r="H84" s="77" t="s">
        <v>708</v>
      </c>
      <c r="I84" s="121"/>
      <c r="K84" s="115" t="s">
        <v>850</v>
      </c>
    </row>
    <row r="85" spans="1:11" s="96" customFormat="1" ht="47.25">
      <c r="A85" s="93" t="s">
        <v>221</v>
      </c>
      <c r="B85" s="97" t="s">
        <v>495</v>
      </c>
      <c r="C85" s="83" t="s">
        <v>183</v>
      </c>
      <c r="D85" s="71">
        <v>23</v>
      </c>
      <c r="E85" s="76">
        <v>24</v>
      </c>
      <c r="F85" s="77" t="s">
        <v>708</v>
      </c>
      <c r="G85" s="77" t="s">
        <v>708</v>
      </c>
      <c r="H85" s="77" t="s">
        <v>708</v>
      </c>
      <c r="I85" s="121"/>
      <c r="K85" s="115" t="s">
        <v>851</v>
      </c>
    </row>
    <row r="86" spans="1:11" s="96" customFormat="1" ht="63">
      <c r="A86" s="93" t="s">
        <v>222</v>
      </c>
      <c r="B86" s="97" t="s">
        <v>496</v>
      </c>
      <c r="C86" s="83" t="s">
        <v>183</v>
      </c>
      <c r="D86" s="71">
        <v>22</v>
      </c>
      <c r="E86" s="76">
        <v>24</v>
      </c>
      <c r="F86" s="77" t="s">
        <v>708</v>
      </c>
      <c r="G86" s="77" t="s">
        <v>708</v>
      </c>
      <c r="H86" s="77" t="s">
        <v>708</v>
      </c>
      <c r="I86" s="121"/>
      <c r="K86" s="115" t="s">
        <v>852</v>
      </c>
    </row>
    <row r="87" spans="1:11" s="96" customFormat="1" ht="31.5">
      <c r="A87" s="93" t="s">
        <v>223</v>
      </c>
      <c r="B87" s="97" t="s">
        <v>497</v>
      </c>
      <c r="C87" s="83" t="s">
        <v>183</v>
      </c>
      <c r="D87" s="210">
        <v>24</v>
      </c>
      <c r="E87" s="76">
        <v>24</v>
      </c>
      <c r="F87" s="77" t="s">
        <v>708</v>
      </c>
      <c r="G87" s="77" t="s">
        <v>708</v>
      </c>
      <c r="H87" s="77" t="s">
        <v>708</v>
      </c>
      <c r="I87" s="121"/>
      <c r="K87" s="115" t="s">
        <v>853</v>
      </c>
    </row>
    <row r="88" spans="1:11" s="96" customFormat="1" ht="47.25">
      <c r="A88" s="107" t="s">
        <v>224</v>
      </c>
      <c r="B88" s="122" t="s">
        <v>499</v>
      </c>
      <c r="C88" s="83" t="s">
        <v>498</v>
      </c>
      <c r="D88" s="71">
        <v>180.2</v>
      </c>
      <c r="E88" s="77" t="s">
        <v>708</v>
      </c>
      <c r="F88" s="77" t="s">
        <v>708</v>
      </c>
      <c r="G88" s="77" t="s">
        <v>708</v>
      </c>
      <c r="H88" s="77" t="s">
        <v>708</v>
      </c>
      <c r="I88" s="121"/>
      <c r="K88" s="106" t="s">
        <v>767</v>
      </c>
    </row>
    <row r="89" spans="1:11" s="96" customFormat="1" ht="18.75">
      <c r="A89" s="111"/>
      <c r="B89" s="101" t="s">
        <v>146</v>
      </c>
      <c r="C89" s="97"/>
      <c r="D89" s="120"/>
      <c r="E89" s="189"/>
      <c r="F89" s="189"/>
      <c r="G89" s="189"/>
      <c r="H89" s="189"/>
      <c r="I89" s="121"/>
      <c r="K89" s="106"/>
    </row>
    <row r="90" spans="1:11" s="96" customFormat="1" ht="47.25">
      <c r="A90" s="111"/>
      <c r="B90" s="101" t="s">
        <v>189</v>
      </c>
      <c r="C90" s="83" t="s">
        <v>498</v>
      </c>
      <c r="D90" s="120">
        <v>133</v>
      </c>
      <c r="E90" s="77" t="s">
        <v>708</v>
      </c>
      <c r="F90" s="77" t="s">
        <v>708</v>
      </c>
      <c r="G90" s="77" t="s">
        <v>708</v>
      </c>
      <c r="H90" s="77" t="s">
        <v>708</v>
      </c>
      <c r="I90" s="121"/>
      <c r="K90" s="106" t="s">
        <v>787</v>
      </c>
    </row>
    <row r="91" spans="1:11" s="96" customFormat="1" ht="18.75">
      <c r="A91" s="111"/>
      <c r="B91" s="123" t="s">
        <v>146</v>
      </c>
      <c r="C91" s="83"/>
      <c r="D91" s="120"/>
      <c r="E91" s="189"/>
      <c r="F91" s="189"/>
      <c r="G91" s="189"/>
      <c r="H91" s="189"/>
      <c r="I91" s="121"/>
      <c r="K91" s="106"/>
    </row>
    <row r="92" spans="1:11" s="96" customFormat="1" ht="47.25">
      <c r="A92" s="111"/>
      <c r="B92" s="123" t="s">
        <v>887</v>
      </c>
      <c r="C92" s="83" t="s">
        <v>498</v>
      </c>
      <c r="D92" s="120">
        <v>0.89</v>
      </c>
      <c r="E92" s="77" t="s">
        <v>708</v>
      </c>
      <c r="F92" s="77" t="s">
        <v>708</v>
      </c>
      <c r="G92" s="77" t="s">
        <v>708</v>
      </c>
      <c r="H92" s="77" t="s">
        <v>708</v>
      </c>
      <c r="I92" s="121"/>
      <c r="K92" s="115" t="s">
        <v>788</v>
      </c>
    </row>
    <row r="93" spans="1:11" s="96" customFormat="1" ht="47.25">
      <c r="A93" s="111"/>
      <c r="B93" s="123" t="s">
        <v>185</v>
      </c>
      <c r="C93" s="83" t="s">
        <v>498</v>
      </c>
      <c r="D93" s="120">
        <v>4.7</v>
      </c>
      <c r="E93" s="77" t="s">
        <v>708</v>
      </c>
      <c r="F93" s="77" t="s">
        <v>708</v>
      </c>
      <c r="G93" s="77" t="s">
        <v>708</v>
      </c>
      <c r="H93" s="77" t="s">
        <v>708</v>
      </c>
      <c r="I93" s="121"/>
      <c r="K93" s="115" t="s">
        <v>789</v>
      </c>
    </row>
    <row r="94" spans="1:11" s="96" customFormat="1" ht="47.25">
      <c r="A94" s="111"/>
      <c r="B94" s="101" t="s">
        <v>186</v>
      </c>
      <c r="C94" s="83" t="s">
        <v>498</v>
      </c>
      <c r="D94" s="120">
        <v>47.2</v>
      </c>
      <c r="E94" s="77" t="s">
        <v>708</v>
      </c>
      <c r="F94" s="77" t="s">
        <v>708</v>
      </c>
      <c r="G94" s="77" t="s">
        <v>708</v>
      </c>
      <c r="H94" s="77" t="s">
        <v>708</v>
      </c>
      <c r="I94" s="121"/>
      <c r="K94" s="115" t="s">
        <v>790</v>
      </c>
    </row>
    <row r="95" spans="1:11" s="96" customFormat="1" ht="18.75">
      <c r="A95" s="111"/>
      <c r="B95" s="123" t="s">
        <v>146</v>
      </c>
      <c r="C95" s="83"/>
      <c r="D95" s="120"/>
      <c r="E95" s="189"/>
      <c r="F95" s="189"/>
      <c r="G95" s="189"/>
      <c r="H95" s="189"/>
      <c r="I95" s="121"/>
      <c r="K95" s="115"/>
    </row>
    <row r="96" spans="1:11" s="96" customFormat="1" ht="47.25">
      <c r="A96" s="111"/>
      <c r="B96" s="123" t="s">
        <v>887</v>
      </c>
      <c r="C96" s="83" t="s">
        <v>498</v>
      </c>
      <c r="D96" s="120">
        <v>4.7</v>
      </c>
      <c r="E96" s="77" t="s">
        <v>708</v>
      </c>
      <c r="F96" s="77" t="s">
        <v>708</v>
      </c>
      <c r="G96" s="77" t="s">
        <v>708</v>
      </c>
      <c r="H96" s="77" t="s">
        <v>708</v>
      </c>
      <c r="I96" s="121"/>
      <c r="K96" s="115" t="s">
        <v>791</v>
      </c>
    </row>
    <row r="97" spans="1:11" s="96" customFormat="1" ht="47.25">
      <c r="A97" s="112"/>
      <c r="B97" s="123" t="s">
        <v>185</v>
      </c>
      <c r="C97" s="83" t="s">
        <v>498</v>
      </c>
      <c r="D97" s="190">
        <v>5.3</v>
      </c>
      <c r="E97" s="77" t="s">
        <v>708</v>
      </c>
      <c r="F97" s="77" t="s">
        <v>708</v>
      </c>
      <c r="G97" s="77" t="s">
        <v>708</v>
      </c>
      <c r="H97" s="77" t="s">
        <v>708</v>
      </c>
      <c r="I97" s="121"/>
      <c r="K97" s="115" t="s">
        <v>792</v>
      </c>
    </row>
    <row r="98" spans="1:11" s="96" customFormat="1" ht="47.25">
      <c r="A98" s="107" t="s">
        <v>225</v>
      </c>
      <c r="B98" s="101" t="s">
        <v>500</v>
      </c>
      <c r="C98" s="83" t="s">
        <v>498</v>
      </c>
      <c r="D98" s="120">
        <v>41.8</v>
      </c>
      <c r="E98" s="77" t="s">
        <v>708</v>
      </c>
      <c r="F98" s="77" t="s">
        <v>708</v>
      </c>
      <c r="G98" s="77" t="s">
        <v>708</v>
      </c>
      <c r="H98" s="77" t="s">
        <v>708</v>
      </c>
      <c r="I98" s="121"/>
      <c r="K98" s="115" t="s">
        <v>854</v>
      </c>
    </row>
    <row r="99" spans="1:11" s="96" customFormat="1" ht="18.75">
      <c r="A99" s="111"/>
      <c r="B99" s="101" t="s">
        <v>146</v>
      </c>
      <c r="C99" s="83"/>
      <c r="D99" s="120"/>
      <c r="E99" s="189"/>
      <c r="F99" s="189"/>
      <c r="G99" s="189"/>
      <c r="H99" s="189"/>
      <c r="I99" s="121"/>
      <c r="K99" s="115"/>
    </row>
    <row r="100" spans="1:11" s="96" customFormat="1" ht="47.25">
      <c r="A100" s="111"/>
      <c r="B100" s="101" t="s">
        <v>189</v>
      </c>
      <c r="C100" s="83" t="s">
        <v>498</v>
      </c>
      <c r="D100" s="120">
        <v>5.7</v>
      </c>
      <c r="E100" s="77" t="s">
        <v>708</v>
      </c>
      <c r="F100" s="77" t="s">
        <v>708</v>
      </c>
      <c r="G100" s="77" t="s">
        <v>708</v>
      </c>
      <c r="H100" s="77" t="s">
        <v>708</v>
      </c>
      <c r="I100" s="121"/>
      <c r="K100" s="115" t="s">
        <v>855</v>
      </c>
    </row>
    <row r="101" spans="1:11" s="96" customFormat="1" ht="47.25">
      <c r="A101" s="112"/>
      <c r="B101" s="101" t="s">
        <v>190</v>
      </c>
      <c r="C101" s="83" t="s">
        <v>498</v>
      </c>
      <c r="D101" s="120">
        <v>4.32</v>
      </c>
      <c r="E101" s="77" t="s">
        <v>708</v>
      </c>
      <c r="F101" s="77" t="s">
        <v>708</v>
      </c>
      <c r="G101" s="77" t="s">
        <v>708</v>
      </c>
      <c r="H101" s="77" t="s">
        <v>708</v>
      </c>
      <c r="I101" s="121"/>
      <c r="K101" s="115" t="s">
        <v>856</v>
      </c>
    </row>
    <row r="102" spans="1:11" s="96" customFormat="1" ht="63">
      <c r="A102" s="107" t="s">
        <v>226</v>
      </c>
      <c r="B102" s="101" t="s">
        <v>501</v>
      </c>
      <c r="C102" s="83" t="s">
        <v>192</v>
      </c>
      <c r="D102" s="120">
        <v>84.8</v>
      </c>
      <c r="E102" s="73">
        <v>92.8</v>
      </c>
      <c r="F102" s="77" t="s">
        <v>708</v>
      </c>
      <c r="G102" s="77" t="s">
        <v>708</v>
      </c>
      <c r="H102" s="77" t="s">
        <v>708</v>
      </c>
      <c r="I102" s="121"/>
      <c r="K102" s="115" t="s">
        <v>348</v>
      </c>
    </row>
    <row r="103" spans="1:11" s="96" customFormat="1" ht="18.75">
      <c r="A103" s="111"/>
      <c r="B103" s="101" t="s">
        <v>146</v>
      </c>
      <c r="C103" s="97"/>
      <c r="D103" s="120"/>
      <c r="E103" s="195"/>
      <c r="F103" s="189"/>
      <c r="G103" s="189"/>
      <c r="H103" s="189"/>
      <c r="I103" s="121"/>
      <c r="K103" s="115"/>
    </row>
    <row r="104" spans="1:11" s="96" customFormat="1" ht="47.25">
      <c r="A104" s="111"/>
      <c r="B104" s="101" t="s">
        <v>502</v>
      </c>
      <c r="C104" s="83" t="s">
        <v>192</v>
      </c>
      <c r="D104" s="120">
        <v>19.4</v>
      </c>
      <c r="E104" s="73">
        <v>20.4</v>
      </c>
      <c r="F104" s="77" t="s">
        <v>708</v>
      </c>
      <c r="G104" s="77" t="s">
        <v>708</v>
      </c>
      <c r="H104" s="77" t="s">
        <v>708</v>
      </c>
      <c r="I104" s="121"/>
      <c r="K104" s="115" t="s">
        <v>349</v>
      </c>
    </row>
    <row r="105" spans="1:11" s="96" customFormat="1" ht="18.75">
      <c r="A105" s="111"/>
      <c r="B105" s="101" t="s">
        <v>193</v>
      </c>
      <c r="C105" s="83"/>
      <c r="D105" s="120"/>
      <c r="E105" s="195"/>
      <c r="F105" s="189"/>
      <c r="G105" s="189"/>
      <c r="H105" s="189"/>
      <c r="I105" s="121"/>
      <c r="K105" s="115"/>
    </row>
    <row r="106" spans="1:11" s="96" customFormat="1" ht="31.5">
      <c r="A106" s="111"/>
      <c r="B106" s="118" t="s">
        <v>503</v>
      </c>
      <c r="C106" s="83" t="s">
        <v>192</v>
      </c>
      <c r="D106" s="120">
        <v>4.8</v>
      </c>
      <c r="E106" s="73">
        <v>4.6</v>
      </c>
      <c r="F106" s="77" t="s">
        <v>708</v>
      </c>
      <c r="G106" s="77" t="s">
        <v>708</v>
      </c>
      <c r="H106" s="77" t="s">
        <v>708</v>
      </c>
      <c r="I106" s="121"/>
      <c r="K106" s="115" t="s">
        <v>350</v>
      </c>
    </row>
    <row r="107" spans="1:11" s="96" customFormat="1" ht="47.25">
      <c r="A107" s="111"/>
      <c r="B107" s="101" t="s">
        <v>504</v>
      </c>
      <c r="C107" s="83" t="s">
        <v>192</v>
      </c>
      <c r="D107" s="120">
        <v>33.9</v>
      </c>
      <c r="E107" s="73">
        <v>36.2</v>
      </c>
      <c r="F107" s="77" t="s">
        <v>708</v>
      </c>
      <c r="G107" s="77" t="s">
        <v>708</v>
      </c>
      <c r="H107" s="77" t="s">
        <v>708</v>
      </c>
      <c r="I107" s="121"/>
      <c r="K107" s="115" t="s">
        <v>351</v>
      </c>
    </row>
    <row r="108" spans="1:11" s="96" customFormat="1" ht="18.75">
      <c r="A108" s="111"/>
      <c r="B108" s="101" t="s">
        <v>184</v>
      </c>
      <c r="C108" s="83"/>
      <c r="D108" s="120"/>
      <c r="E108" s="195"/>
      <c r="F108" s="189"/>
      <c r="G108" s="189"/>
      <c r="H108" s="189"/>
      <c r="I108" s="121"/>
      <c r="K108" s="115"/>
    </row>
    <row r="109" spans="1:11" s="96" customFormat="1" ht="47.25">
      <c r="A109" s="111"/>
      <c r="B109" s="118" t="s">
        <v>505</v>
      </c>
      <c r="C109" s="83" t="s">
        <v>192</v>
      </c>
      <c r="D109" s="120">
        <v>4.3</v>
      </c>
      <c r="E109" s="73">
        <v>4.7</v>
      </c>
      <c r="F109" s="77" t="s">
        <v>708</v>
      </c>
      <c r="G109" s="77" t="s">
        <v>708</v>
      </c>
      <c r="H109" s="77" t="s">
        <v>708</v>
      </c>
      <c r="I109" s="121"/>
      <c r="K109" s="115" t="s">
        <v>352</v>
      </c>
    </row>
    <row r="110" spans="1:11" s="96" customFormat="1" ht="63">
      <c r="A110" s="112"/>
      <c r="B110" s="101" t="s">
        <v>506</v>
      </c>
      <c r="C110" s="83" t="s">
        <v>192</v>
      </c>
      <c r="D110" s="190">
        <v>31.3</v>
      </c>
      <c r="E110" s="73">
        <v>36.2</v>
      </c>
      <c r="F110" s="77" t="s">
        <v>708</v>
      </c>
      <c r="G110" s="77" t="s">
        <v>708</v>
      </c>
      <c r="H110" s="77" t="s">
        <v>708</v>
      </c>
      <c r="I110" s="121"/>
      <c r="K110" s="115" t="s">
        <v>765</v>
      </c>
    </row>
    <row r="111" spans="1:11" s="96" customFormat="1" ht="47.25">
      <c r="A111" s="93" t="s">
        <v>228</v>
      </c>
      <c r="B111" s="101" t="s">
        <v>196</v>
      </c>
      <c r="C111" s="83" t="s">
        <v>151</v>
      </c>
      <c r="D111" s="120">
        <v>11.4</v>
      </c>
      <c r="E111" s="73">
        <v>11.3</v>
      </c>
      <c r="F111" s="77" t="s">
        <v>708</v>
      </c>
      <c r="G111" s="77" t="s">
        <v>708</v>
      </c>
      <c r="H111" s="77" t="s">
        <v>708</v>
      </c>
      <c r="I111" s="121"/>
      <c r="K111" s="115" t="s">
        <v>353</v>
      </c>
    </row>
    <row r="112" spans="1:11" s="96" customFormat="1" ht="31.5">
      <c r="A112" s="93" t="s">
        <v>235</v>
      </c>
      <c r="B112" s="101" t="s">
        <v>198</v>
      </c>
      <c r="C112" s="83" t="s">
        <v>151</v>
      </c>
      <c r="D112" s="120">
        <v>349.6</v>
      </c>
      <c r="E112" s="73">
        <v>333.5</v>
      </c>
      <c r="F112" s="77" t="s">
        <v>708</v>
      </c>
      <c r="G112" s="77" t="s">
        <v>708</v>
      </c>
      <c r="H112" s="77" t="s">
        <v>708</v>
      </c>
      <c r="I112" s="121"/>
      <c r="K112" s="115" t="s">
        <v>354</v>
      </c>
    </row>
    <row r="113" spans="1:11" s="96" customFormat="1" ht="31.5">
      <c r="A113" s="93" t="s">
        <v>236</v>
      </c>
      <c r="B113" s="101" t="s">
        <v>507</v>
      </c>
      <c r="C113" s="83" t="s">
        <v>183</v>
      </c>
      <c r="D113" s="120">
        <v>39.5</v>
      </c>
      <c r="E113" s="73">
        <v>38.4</v>
      </c>
      <c r="F113" s="77" t="s">
        <v>708</v>
      </c>
      <c r="G113" s="77" t="s">
        <v>708</v>
      </c>
      <c r="H113" s="77" t="s">
        <v>708</v>
      </c>
      <c r="I113" s="121"/>
      <c r="K113" s="115" t="s">
        <v>355</v>
      </c>
    </row>
    <row r="114" spans="1:11" s="96" customFormat="1" ht="47.25">
      <c r="A114" s="93" t="s">
        <v>237</v>
      </c>
      <c r="B114" s="101" t="s">
        <v>508</v>
      </c>
      <c r="C114" s="83" t="s">
        <v>173</v>
      </c>
      <c r="D114" s="120">
        <v>336.22</v>
      </c>
      <c r="E114" s="77">
        <v>441.91</v>
      </c>
      <c r="F114" s="77" t="s">
        <v>708</v>
      </c>
      <c r="G114" s="77" t="s">
        <v>708</v>
      </c>
      <c r="H114" s="77" t="s">
        <v>708</v>
      </c>
      <c r="I114" s="121"/>
      <c r="K114" s="115" t="s">
        <v>888</v>
      </c>
    </row>
    <row r="115" spans="1:11" s="96" customFormat="1" ht="47.25">
      <c r="A115" s="93" t="s">
        <v>238</v>
      </c>
      <c r="B115" s="101" t="s">
        <v>509</v>
      </c>
      <c r="C115" s="83" t="s">
        <v>173</v>
      </c>
      <c r="D115" s="190">
        <v>195.28</v>
      </c>
      <c r="E115" s="77">
        <v>384.34</v>
      </c>
      <c r="F115" s="77" t="s">
        <v>708</v>
      </c>
      <c r="G115" s="77" t="s">
        <v>708</v>
      </c>
      <c r="H115" s="77" t="s">
        <v>708</v>
      </c>
      <c r="I115" s="121"/>
      <c r="K115" s="115" t="s">
        <v>857</v>
      </c>
    </row>
    <row r="116" spans="1:11" s="96" customFormat="1" ht="47.25">
      <c r="A116" s="107" t="s">
        <v>240</v>
      </c>
      <c r="B116" s="101" t="s">
        <v>203</v>
      </c>
      <c r="C116" s="97"/>
      <c r="D116" s="120"/>
      <c r="E116" s="191"/>
      <c r="F116" s="191"/>
      <c r="G116" s="191"/>
      <c r="H116" s="191"/>
      <c r="I116" s="97"/>
      <c r="K116" s="115" t="s">
        <v>356</v>
      </c>
    </row>
    <row r="117" spans="1:11" s="96" customFormat="1" ht="18.75">
      <c r="A117" s="111"/>
      <c r="B117" s="101" t="s">
        <v>204</v>
      </c>
      <c r="C117" s="83" t="s">
        <v>510</v>
      </c>
      <c r="D117" s="120">
        <v>1.302</v>
      </c>
      <c r="E117" s="77">
        <v>1.255</v>
      </c>
      <c r="F117" s="77" t="s">
        <v>708</v>
      </c>
      <c r="G117" s="77" t="s">
        <v>708</v>
      </c>
      <c r="H117" s="77" t="s">
        <v>708</v>
      </c>
      <c r="I117" s="121"/>
      <c r="K117" s="115" t="s">
        <v>357</v>
      </c>
    </row>
    <row r="118" spans="1:11" s="96" customFormat="1" ht="18.75">
      <c r="A118" s="111"/>
      <c r="B118" s="101" t="s">
        <v>205</v>
      </c>
      <c r="C118" s="83" t="s">
        <v>511</v>
      </c>
      <c r="D118" s="120">
        <v>6.085</v>
      </c>
      <c r="E118" s="77">
        <v>6.314</v>
      </c>
      <c r="F118" s="77" t="s">
        <v>708</v>
      </c>
      <c r="G118" s="77" t="s">
        <v>708</v>
      </c>
      <c r="H118" s="77" t="s">
        <v>708</v>
      </c>
      <c r="I118" s="121"/>
      <c r="K118" s="115" t="s">
        <v>358</v>
      </c>
    </row>
    <row r="119" spans="1:11" s="96" customFormat="1" ht="18.75">
      <c r="A119" s="111"/>
      <c r="B119" s="101" t="s">
        <v>206</v>
      </c>
      <c r="C119" s="83" t="s">
        <v>512</v>
      </c>
      <c r="D119" s="120">
        <v>0.349</v>
      </c>
      <c r="E119" s="77">
        <v>0.392</v>
      </c>
      <c r="F119" s="77" t="s">
        <v>708</v>
      </c>
      <c r="G119" s="77" t="s">
        <v>708</v>
      </c>
      <c r="H119" s="77" t="s">
        <v>708</v>
      </c>
      <c r="I119" s="121"/>
      <c r="K119" s="115" t="s">
        <v>359</v>
      </c>
    </row>
    <row r="120" spans="1:11" s="96" customFormat="1" ht="18.75">
      <c r="A120" s="112"/>
      <c r="B120" s="101" t="s">
        <v>207</v>
      </c>
      <c r="C120" s="83" t="s">
        <v>208</v>
      </c>
      <c r="D120" s="120">
        <v>0.312</v>
      </c>
      <c r="E120" s="77">
        <v>0.404</v>
      </c>
      <c r="F120" s="77" t="s">
        <v>708</v>
      </c>
      <c r="G120" s="77" t="s">
        <v>708</v>
      </c>
      <c r="H120" s="77" t="s">
        <v>708</v>
      </c>
      <c r="I120" s="121"/>
      <c r="K120" s="115" t="s">
        <v>360</v>
      </c>
    </row>
    <row r="121" spans="1:11" s="96" customFormat="1" ht="47.25">
      <c r="A121" s="107" t="s">
        <v>241</v>
      </c>
      <c r="B121" s="101" t="s">
        <v>210</v>
      </c>
      <c r="C121" s="97"/>
      <c r="D121" s="120"/>
      <c r="E121" s="189"/>
      <c r="F121" s="189"/>
      <c r="G121" s="189"/>
      <c r="H121" s="192"/>
      <c r="I121" s="97"/>
      <c r="K121" s="115" t="s">
        <v>361</v>
      </c>
    </row>
    <row r="122" spans="1:11" s="96" customFormat="1" ht="18.75">
      <c r="A122" s="111"/>
      <c r="B122" s="101" t="s">
        <v>204</v>
      </c>
      <c r="C122" s="83" t="s">
        <v>173</v>
      </c>
      <c r="D122" s="120">
        <v>914.08</v>
      </c>
      <c r="E122" s="77">
        <v>1338.44</v>
      </c>
      <c r="F122" s="77" t="s">
        <v>708</v>
      </c>
      <c r="G122" s="77" t="s">
        <v>708</v>
      </c>
      <c r="H122" s="77" t="s">
        <v>708</v>
      </c>
      <c r="I122" s="121"/>
      <c r="K122" s="115" t="s">
        <v>362</v>
      </c>
    </row>
    <row r="123" spans="1:11" s="96" customFormat="1" ht="18.75">
      <c r="A123" s="111"/>
      <c r="B123" s="101" t="s">
        <v>205</v>
      </c>
      <c r="C123" s="83" t="s">
        <v>173</v>
      </c>
      <c r="D123" s="120">
        <v>166.34</v>
      </c>
      <c r="E123" s="77">
        <v>260.96</v>
      </c>
      <c r="F123" s="77" t="s">
        <v>708</v>
      </c>
      <c r="G123" s="77" t="s">
        <v>708</v>
      </c>
      <c r="H123" s="77" t="s">
        <v>708</v>
      </c>
      <c r="I123" s="121"/>
      <c r="K123" s="115" t="s">
        <v>363</v>
      </c>
    </row>
    <row r="124" spans="1:11" s="96" customFormat="1" ht="18.75">
      <c r="A124" s="111"/>
      <c r="B124" s="101" t="s">
        <v>206</v>
      </c>
      <c r="C124" s="83" t="s">
        <v>173</v>
      </c>
      <c r="D124" s="120">
        <v>150.58</v>
      </c>
      <c r="E124" s="77">
        <v>209.51</v>
      </c>
      <c r="F124" s="77" t="s">
        <v>708</v>
      </c>
      <c r="G124" s="77" t="s">
        <v>708</v>
      </c>
      <c r="H124" s="77" t="s">
        <v>708</v>
      </c>
      <c r="I124" s="121"/>
      <c r="K124" s="115" t="s">
        <v>364</v>
      </c>
    </row>
    <row r="125" spans="1:11" s="96" customFormat="1" ht="18.75">
      <c r="A125" s="112"/>
      <c r="B125" s="101" t="s">
        <v>207</v>
      </c>
      <c r="C125" s="83" t="s">
        <v>173</v>
      </c>
      <c r="D125" s="190">
        <v>1067.64</v>
      </c>
      <c r="E125" s="77">
        <v>1405.35</v>
      </c>
      <c r="F125" s="77" t="s">
        <v>708</v>
      </c>
      <c r="G125" s="77" t="s">
        <v>708</v>
      </c>
      <c r="H125" s="77" t="s">
        <v>708</v>
      </c>
      <c r="I125" s="121"/>
      <c r="K125" s="115" t="s">
        <v>365</v>
      </c>
    </row>
    <row r="126" spans="1:11" s="96" customFormat="1" ht="47.25">
      <c r="A126" s="93" t="s">
        <v>245</v>
      </c>
      <c r="B126" s="101" t="s">
        <v>513</v>
      </c>
      <c r="C126" s="83" t="s">
        <v>183</v>
      </c>
      <c r="D126" s="120">
        <v>5</v>
      </c>
      <c r="E126" s="76">
        <v>10</v>
      </c>
      <c r="F126" s="77" t="s">
        <v>708</v>
      </c>
      <c r="G126" s="77" t="s">
        <v>708</v>
      </c>
      <c r="H126" s="77" t="s">
        <v>708</v>
      </c>
      <c r="I126" s="121"/>
      <c r="K126" s="115" t="s">
        <v>858</v>
      </c>
    </row>
    <row r="127" spans="1:11" s="96" customFormat="1" ht="31.5">
      <c r="A127" s="93" t="s">
        <v>249</v>
      </c>
      <c r="B127" s="101" t="s">
        <v>514</v>
      </c>
      <c r="C127" s="83" t="s">
        <v>284</v>
      </c>
      <c r="D127" s="124">
        <v>1475123.5</v>
      </c>
      <c r="E127" s="99">
        <v>214388.3</v>
      </c>
      <c r="F127" s="99">
        <v>3015</v>
      </c>
      <c r="G127" s="100">
        <v>0</v>
      </c>
      <c r="H127" s="100">
        <v>0</v>
      </c>
      <c r="I127" s="121"/>
      <c r="K127" s="115" t="s">
        <v>409</v>
      </c>
    </row>
    <row r="128" spans="1:11" s="96" customFormat="1" ht="63">
      <c r="A128" s="93" t="s">
        <v>252</v>
      </c>
      <c r="B128" s="101" t="s">
        <v>515</v>
      </c>
      <c r="C128" s="83" t="s">
        <v>284</v>
      </c>
      <c r="D128" s="69">
        <v>29945.1</v>
      </c>
      <c r="E128" s="99">
        <v>10622.9</v>
      </c>
      <c r="F128" s="100">
        <v>0</v>
      </c>
      <c r="G128" s="100">
        <v>0</v>
      </c>
      <c r="H128" s="100">
        <v>0</v>
      </c>
      <c r="I128" s="121"/>
      <c r="K128" s="115" t="s">
        <v>410</v>
      </c>
    </row>
    <row r="129" spans="1:11" s="96" customFormat="1" ht="47.25">
      <c r="A129" s="93" t="s">
        <v>256</v>
      </c>
      <c r="B129" s="101" t="s">
        <v>516</v>
      </c>
      <c r="C129" s="83" t="s">
        <v>284</v>
      </c>
      <c r="D129" s="69">
        <v>1445178.4</v>
      </c>
      <c r="E129" s="99">
        <v>203765.4</v>
      </c>
      <c r="F129" s="99">
        <v>3015</v>
      </c>
      <c r="G129" s="100">
        <v>0</v>
      </c>
      <c r="H129" s="100">
        <v>0</v>
      </c>
      <c r="I129" s="121"/>
      <c r="K129" s="115" t="s">
        <v>769</v>
      </c>
    </row>
    <row r="130" spans="1:11" s="96" customFormat="1" ht="63">
      <c r="A130" s="93" t="s">
        <v>258</v>
      </c>
      <c r="B130" s="101" t="s">
        <v>518</v>
      </c>
      <c r="C130" s="83" t="s">
        <v>284</v>
      </c>
      <c r="D130" s="69">
        <v>513243.1</v>
      </c>
      <c r="E130" s="99">
        <v>111603.1</v>
      </c>
      <c r="F130" s="99">
        <v>2295.1</v>
      </c>
      <c r="G130" s="100">
        <v>0</v>
      </c>
      <c r="H130" s="100">
        <v>0</v>
      </c>
      <c r="I130" s="121"/>
      <c r="K130" s="115" t="s">
        <v>411</v>
      </c>
    </row>
    <row r="131" spans="1:11" ht="15.75">
      <c r="A131" s="224" t="s">
        <v>521</v>
      </c>
      <c r="B131" s="224"/>
      <c r="C131" s="224"/>
      <c r="D131" s="224"/>
      <c r="E131" s="224"/>
      <c r="F131" s="224"/>
      <c r="G131" s="224"/>
      <c r="H131" s="224"/>
      <c r="I131" s="224"/>
      <c r="K131" s="25"/>
    </row>
    <row r="132" spans="1:11" s="96" customFormat="1" ht="47.25">
      <c r="A132" s="93" t="s">
        <v>264</v>
      </c>
      <c r="B132" s="97" t="s">
        <v>212</v>
      </c>
      <c r="C132" s="83" t="s">
        <v>519</v>
      </c>
      <c r="D132" s="75">
        <v>45</v>
      </c>
      <c r="E132" s="125">
        <v>48</v>
      </c>
      <c r="F132" s="75">
        <v>51</v>
      </c>
      <c r="G132" s="75">
        <v>54</v>
      </c>
      <c r="H132" s="75">
        <v>56</v>
      </c>
      <c r="I132" s="121"/>
      <c r="K132" s="95" t="s">
        <v>366</v>
      </c>
    </row>
    <row r="133" spans="1:11" s="96" customFormat="1" ht="78.75">
      <c r="A133" s="93" t="s">
        <v>266</v>
      </c>
      <c r="B133" s="97" t="s">
        <v>522</v>
      </c>
      <c r="C133" s="83" t="s">
        <v>192</v>
      </c>
      <c r="D133" s="72">
        <v>13037</v>
      </c>
      <c r="E133" s="75">
        <v>13613</v>
      </c>
      <c r="F133" s="75">
        <v>14551</v>
      </c>
      <c r="G133" s="75">
        <v>14939</v>
      </c>
      <c r="H133" s="75">
        <v>14939</v>
      </c>
      <c r="I133" s="119" t="s">
        <v>96</v>
      </c>
      <c r="K133" s="106" t="s">
        <v>770</v>
      </c>
    </row>
    <row r="134" spans="1:11" s="96" customFormat="1" ht="180" customHeight="1">
      <c r="A134" s="107" t="s">
        <v>268</v>
      </c>
      <c r="B134" s="97" t="s">
        <v>523</v>
      </c>
      <c r="C134" s="83" t="s">
        <v>192</v>
      </c>
      <c r="D134" s="72">
        <v>1334</v>
      </c>
      <c r="E134" s="75">
        <v>1249</v>
      </c>
      <c r="F134" s="75">
        <v>311</v>
      </c>
      <c r="G134" s="75">
        <v>320</v>
      </c>
      <c r="H134" s="75">
        <v>320</v>
      </c>
      <c r="I134" s="119" t="s">
        <v>97</v>
      </c>
      <c r="K134" s="106" t="s">
        <v>771</v>
      </c>
    </row>
    <row r="135" spans="1:11" s="96" customFormat="1" ht="110.25">
      <c r="A135" s="112"/>
      <c r="B135" s="126" t="s">
        <v>524</v>
      </c>
      <c r="C135" s="83" t="s">
        <v>192</v>
      </c>
      <c r="D135" s="72">
        <v>50</v>
      </c>
      <c r="E135" s="75">
        <v>60</v>
      </c>
      <c r="F135" s="75">
        <v>60</v>
      </c>
      <c r="G135" s="75">
        <v>60</v>
      </c>
      <c r="H135" s="75">
        <v>60</v>
      </c>
      <c r="I135" s="119"/>
      <c r="K135" s="106" t="s">
        <v>772</v>
      </c>
    </row>
    <row r="136" spans="1:11" s="96" customFormat="1" ht="94.5">
      <c r="A136" s="93" t="s">
        <v>269</v>
      </c>
      <c r="B136" s="97" t="s">
        <v>525</v>
      </c>
      <c r="C136" s="83" t="s">
        <v>192</v>
      </c>
      <c r="D136" s="72">
        <v>19305</v>
      </c>
      <c r="E136" s="75">
        <v>18303</v>
      </c>
      <c r="F136" s="75">
        <v>18820</v>
      </c>
      <c r="G136" s="75">
        <v>19268</v>
      </c>
      <c r="H136" s="75">
        <v>19254</v>
      </c>
      <c r="I136" s="119" t="s">
        <v>100</v>
      </c>
      <c r="K136" s="106" t="s">
        <v>773</v>
      </c>
    </row>
    <row r="137" spans="1:11" s="96" customFormat="1" ht="63">
      <c r="A137" s="93" t="s">
        <v>270</v>
      </c>
      <c r="B137" s="97" t="s">
        <v>526</v>
      </c>
      <c r="C137" s="83" t="s">
        <v>133</v>
      </c>
      <c r="D137" s="103">
        <v>39.1</v>
      </c>
      <c r="E137" s="75">
        <v>41</v>
      </c>
      <c r="F137" s="75">
        <v>41</v>
      </c>
      <c r="G137" s="75">
        <v>41</v>
      </c>
      <c r="H137" s="75">
        <v>41</v>
      </c>
      <c r="I137" s="71"/>
      <c r="K137" s="106" t="s">
        <v>774</v>
      </c>
    </row>
    <row r="138" spans="1:11" s="96" customFormat="1" ht="78.75">
      <c r="A138" s="93" t="s">
        <v>272</v>
      </c>
      <c r="B138" s="97" t="s">
        <v>527</v>
      </c>
      <c r="C138" s="83" t="s">
        <v>183</v>
      </c>
      <c r="D138" s="78">
        <v>0.66</v>
      </c>
      <c r="E138" s="75">
        <v>0.67</v>
      </c>
      <c r="F138" s="75">
        <v>0.67</v>
      </c>
      <c r="G138" s="75">
        <v>0.67</v>
      </c>
      <c r="H138" s="75">
        <v>0.67</v>
      </c>
      <c r="I138" s="119" t="s">
        <v>99</v>
      </c>
      <c r="K138" s="106" t="s">
        <v>775</v>
      </c>
    </row>
    <row r="139" spans="1:11" s="96" customFormat="1" ht="31.5">
      <c r="A139" s="93" t="s">
        <v>273</v>
      </c>
      <c r="B139" s="97" t="s">
        <v>528</v>
      </c>
      <c r="C139" s="83" t="s">
        <v>183</v>
      </c>
      <c r="D139" s="72">
        <v>91</v>
      </c>
      <c r="E139" s="75">
        <v>91</v>
      </c>
      <c r="F139" s="75">
        <v>96</v>
      </c>
      <c r="G139" s="75">
        <v>98</v>
      </c>
      <c r="H139" s="75">
        <v>98</v>
      </c>
      <c r="I139" s="119"/>
      <c r="K139" s="106" t="s">
        <v>776</v>
      </c>
    </row>
    <row r="140" spans="1:11" s="96" customFormat="1" ht="110.25">
      <c r="A140" s="93" t="s">
        <v>274</v>
      </c>
      <c r="B140" s="97" t="s">
        <v>529</v>
      </c>
      <c r="C140" s="83" t="s">
        <v>183</v>
      </c>
      <c r="D140" s="72">
        <v>0</v>
      </c>
      <c r="E140" s="75">
        <v>0</v>
      </c>
      <c r="F140" s="75">
        <v>0</v>
      </c>
      <c r="G140" s="75">
        <f>-H140</f>
        <v>0</v>
      </c>
      <c r="H140" s="75">
        <v>0</v>
      </c>
      <c r="I140" s="119" t="s">
        <v>605</v>
      </c>
      <c r="K140" s="106" t="s">
        <v>777</v>
      </c>
    </row>
    <row r="141" spans="1:11" s="96" customFormat="1" ht="63">
      <c r="A141" s="93" t="s">
        <v>275</v>
      </c>
      <c r="B141" s="97" t="s">
        <v>531</v>
      </c>
      <c r="C141" s="83" t="s">
        <v>133</v>
      </c>
      <c r="D141" s="103">
        <v>50</v>
      </c>
      <c r="E141" s="75">
        <v>51.1</v>
      </c>
      <c r="F141" s="75">
        <v>51.18</v>
      </c>
      <c r="G141" s="75">
        <v>51.19</v>
      </c>
      <c r="H141" s="75">
        <v>51.2</v>
      </c>
      <c r="I141" s="119" t="s">
        <v>712</v>
      </c>
      <c r="K141" s="106" t="s">
        <v>778</v>
      </c>
    </row>
    <row r="142" spans="1:11" s="96" customFormat="1" ht="31.5">
      <c r="A142" s="93" t="s">
        <v>278</v>
      </c>
      <c r="B142" s="97" t="s">
        <v>532</v>
      </c>
      <c r="C142" s="83" t="s">
        <v>284</v>
      </c>
      <c r="D142" s="69">
        <v>1053941.3</v>
      </c>
      <c r="E142" s="132">
        <v>1308773.3</v>
      </c>
      <c r="F142" s="132">
        <v>1305445.1</v>
      </c>
      <c r="G142" s="132">
        <v>1085999.9</v>
      </c>
      <c r="H142" s="132">
        <v>1069662.7</v>
      </c>
      <c r="I142" s="121"/>
      <c r="K142" s="128" t="s">
        <v>779</v>
      </c>
    </row>
    <row r="143" spans="1:11" s="96" customFormat="1" ht="63">
      <c r="A143" s="93" t="s">
        <v>281</v>
      </c>
      <c r="B143" s="97" t="s">
        <v>533</v>
      </c>
      <c r="C143" s="83" t="s">
        <v>284</v>
      </c>
      <c r="D143" s="69">
        <v>44761.9</v>
      </c>
      <c r="E143" s="132">
        <v>198088.6</v>
      </c>
      <c r="F143" s="132">
        <v>129086.2</v>
      </c>
      <c r="G143" s="132">
        <v>55326.4</v>
      </c>
      <c r="H143" s="127">
        <v>9359</v>
      </c>
      <c r="I143" s="97" t="s">
        <v>295</v>
      </c>
      <c r="K143" s="128" t="s">
        <v>780</v>
      </c>
    </row>
    <row r="144" spans="1:11" s="96" customFormat="1" ht="178.5" customHeight="1">
      <c r="A144" s="93" t="s">
        <v>530</v>
      </c>
      <c r="B144" s="97" t="s">
        <v>534</v>
      </c>
      <c r="C144" s="83" t="s">
        <v>284</v>
      </c>
      <c r="D144" s="71">
        <v>449213.6</v>
      </c>
      <c r="E144" s="99">
        <v>737233.8</v>
      </c>
      <c r="F144" s="100">
        <v>842357.5</v>
      </c>
      <c r="G144" s="100">
        <v>793903.3</v>
      </c>
      <c r="H144" s="100">
        <v>818293.6</v>
      </c>
      <c r="I144" s="97" t="s">
        <v>296</v>
      </c>
      <c r="K144" s="128" t="s">
        <v>781</v>
      </c>
    </row>
    <row r="145" spans="1:11" ht="15.75">
      <c r="A145" s="224" t="s">
        <v>535</v>
      </c>
      <c r="B145" s="224"/>
      <c r="C145" s="224"/>
      <c r="D145" s="224"/>
      <c r="E145" s="224"/>
      <c r="F145" s="224"/>
      <c r="G145" s="224"/>
      <c r="H145" s="224"/>
      <c r="I145" s="224"/>
      <c r="K145" s="25"/>
    </row>
    <row r="146" spans="1:11" s="96" customFormat="1" ht="47.25">
      <c r="A146" s="93" t="s">
        <v>536</v>
      </c>
      <c r="B146" s="97" t="s">
        <v>220</v>
      </c>
      <c r="C146" s="83" t="s">
        <v>519</v>
      </c>
      <c r="D146" s="127">
        <v>42</v>
      </c>
      <c r="E146" s="98">
        <v>46</v>
      </c>
      <c r="F146" s="98">
        <v>47</v>
      </c>
      <c r="G146" s="98">
        <v>49</v>
      </c>
      <c r="H146" s="98">
        <v>51</v>
      </c>
      <c r="I146" s="121"/>
      <c r="K146" s="115" t="s">
        <v>368</v>
      </c>
    </row>
    <row r="147" spans="1:11" s="96" customFormat="1" ht="47.25">
      <c r="A147" s="93" t="s">
        <v>537</v>
      </c>
      <c r="B147" s="97" t="s">
        <v>214</v>
      </c>
      <c r="C147" s="83" t="s">
        <v>519</v>
      </c>
      <c r="D147" s="127">
        <v>36</v>
      </c>
      <c r="E147" s="98">
        <v>41</v>
      </c>
      <c r="F147" s="98">
        <v>43</v>
      </c>
      <c r="G147" s="98">
        <v>46</v>
      </c>
      <c r="H147" s="98">
        <v>48</v>
      </c>
      <c r="I147" s="121"/>
      <c r="K147" s="115" t="s">
        <v>367</v>
      </c>
    </row>
    <row r="148" spans="1:11" s="96" customFormat="1" ht="94.5">
      <c r="A148" s="93" t="s">
        <v>539</v>
      </c>
      <c r="B148" s="97" t="s">
        <v>540</v>
      </c>
      <c r="C148" s="83" t="s">
        <v>133</v>
      </c>
      <c r="D148" s="71">
        <v>98.4</v>
      </c>
      <c r="E148" s="69">
        <v>98.4</v>
      </c>
      <c r="F148" s="179">
        <v>98.41</v>
      </c>
      <c r="G148" s="179">
        <v>98.42</v>
      </c>
      <c r="H148" s="179">
        <v>98.43</v>
      </c>
      <c r="I148" s="121"/>
      <c r="K148" s="115" t="s">
        <v>369</v>
      </c>
    </row>
    <row r="149" spans="1:11" s="96" customFormat="1" ht="47.25">
      <c r="A149" s="93" t="s">
        <v>541</v>
      </c>
      <c r="B149" s="97" t="s">
        <v>542</v>
      </c>
      <c r="C149" s="83" t="s">
        <v>192</v>
      </c>
      <c r="D149" s="72">
        <v>2565</v>
      </c>
      <c r="E149" s="72">
        <v>1961</v>
      </c>
      <c r="F149" s="72">
        <v>1921</v>
      </c>
      <c r="G149" s="72">
        <v>2371</v>
      </c>
      <c r="H149" s="72">
        <v>3217</v>
      </c>
      <c r="I149" s="199" t="s">
        <v>599</v>
      </c>
      <c r="K149" s="115" t="s">
        <v>793</v>
      </c>
    </row>
    <row r="150" spans="1:16" s="96" customFormat="1" ht="47.25">
      <c r="A150" s="93" t="s">
        <v>543</v>
      </c>
      <c r="B150" s="97" t="s">
        <v>544</v>
      </c>
      <c r="C150" s="83" t="s">
        <v>192</v>
      </c>
      <c r="D150" s="72">
        <v>2539</v>
      </c>
      <c r="E150" s="72">
        <v>1959</v>
      </c>
      <c r="F150" s="72">
        <v>1906</v>
      </c>
      <c r="G150" s="72">
        <v>2346</v>
      </c>
      <c r="H150" s="72">
        <v>3187</v>
      </c>
      <c r="I150" s="199" t="s">
        <v>301</v>
      </c>
      <c r="K150" s="115" t="s">
        <v>794</v>
      </c>
      <c r="O150" s="202"/>
      <c r="P150" s="202"/>
    </row>
    <row r="151" spans="1:16" s="96" customFormat="1" ht="47.25">
      <c r="A151" s="93" t="s">
        <v>546</v>
      </c>
      <c r="B151" s="97" t="s">
        <v>545</v>
      </c>
      <c r="C151" s="83" t="s">
        <v>192</v>
      </c>
      <c r="D151" s="72">
        <v>2566</v>
      </c>
      <c r="E151" s="72">
        <v>1977</v>
      </c>
      <c r="F151" s="72">
        <v>1921</v>
      </c>
      <c r="G151" s="72">
        <v>2371</v>
      </c>
      <c r="H151" s="72">
        <v>3217</v>
      </c>
      <c r="I151" s="199" t="s">
        <v>155</v>
      </c>
      <c r="K151" s="115" t="s">
        <v>795</v>
      </c>
      <c r="O151" s="202"/>
      <c r="P151" s="202"/>
    </row>
    <row r="152" spans="1:16" s="96" customFormat="1" ht="47.25">
      <c r="A152" s="93" t="s">
        <v>547</v>
      </c>
      <c r="B152" s="97" t="s">
        <v>551</v>
      </c>
      <c r="C152" s="83" t="s">
        <v>192</v>
      </c>
      <c r="D152" s="72">
        <v>2522</v>
      </c>
      <c r="E152" s="72">
        <v>1940</v>
      </c>
      <c r="F152" s="72">
        <v>1906</v>
      </c>
      <c r="G152" s="72">
        <v>2346</v>
      </c>
      <c r="H152" s="72">
        <v>3187</v>
      </c>
      <c r="I152" s="121"/>
      <c r="K152" s="115" t="s">
        <v>796</v>
      </c>
      <c r="O152" s="202"/>
      <c r="P152" s="202"/>
    </row>
    <row r="153" spans="1:16" s="96" customFormat="1" ht="47.25">
      <c r="A153" s="93" t="s">
        <v>548</v>
      </c>
      <c r="B153" s="97" t="s">
        <v>552</v>
      </c>
      <c r="C153" s="83" t="s">
        <v>192</v>
      </c>
      <c r="D153" s="72">
        <v>12</v>
      </c>
      <c r="E153" s="72">
        <v>12</v>
      </c>
      <c r="F153" s="72">
        <v>11</v>
      </c>
      <c r="G153" s="72">
        <v>10</v>
      </c>
      <c r="H153" s="72">
        <v>10</v>
      </c>
      <c r="I153" s="121"/>
      <c r="K153" s="115" t="s">
        <v>797</v>
      </c>
      <c r="O153" s="202"/>
      <c r="P153" s="202"/>
    </row>
    <row r="154" spans="1:11" s="96" customFormat="1" ht="31.5">
      <c r="A154" s="93" t="s">
        <v>549</v>
      </c>
      <c r="B154" s="97" t="s">
        <v>553</v>
      </c>
      <c r="C154" s="83" t="s">
        <v>192</v>
      </c>
      <c r="D154" s="72">
        <v>2402</v>
      </c>
      <c r="E154" s="72">
        <v>1869</v>
      </c>
      <c r="F154" s="72">
        <v>1965</v>
      </c>
      <c r="G154" s="72">
        <v>2430</v>
      </c>
      <c r="H154" s="72">
        <v>3270</v>
      </c>
      <c r="I154" s="199" t="s">
        <v>601</v>
      </c>
      <c r="K154" s="115" t="s">
        <v>798</v>
      </c>
    </row>
    <row r="155" spans="1:11" s="96" customFormat="1" ht="63">
      <c r="A155" s="93" t="s">
        <v>550</v>
      </c>
      <c r="B155" s="97" t="s">
        <v>554</v>
      </c>
      <c r="C155" s="83" t="s">
        <v>133</v>
      </c>
      <c r="D155" s="103">
        <v>11.6</v>
      </c>
      <c r="E155" s="103">
        <v>12.7</v>
      </c>
      <c r="F155" s="103">
        <v>13.7</v>
      </c>
      <c r="G155" s="103">
        <v>13.8</v>
      </c>
      <c r="H155" s="103">
        <v>13.9</v>
      </c>
      <c r="I155" s="199" t="s">
        <v>600</v>
      </c>
      <c r="K155" s="115" t="s">
        <v>799</v>
      </c>
    </row>
    <row r="156" spans="1:11" s="96" customFormat="1" ht="31.5">
      <c r="A156" s="93" t="s">
        <v>555</v>
      </c>
      <c r="B156" s="97" t="s">
        <v>560</v>
      </c>
      <c r="C156" s="83" t="s">
        <v>183</v>
      </c>
      <c r="D156" s="72">
        <v>50</v>
      </c>
      <c r="E156" s="72">
        <v>50</v>
      </c>
      <c r="F156" s="72">
        <v>50</v>
      </c>
      <c r="G156" s="72">
        <v>50</v>
      </c>
      <c r="H156" s="72">
        <v>50</v>
      </c>
      <c r="I156" s="121"/>
      <c r="K156" s="115" t="s">
        <v>800</v>
      </c>
    </row>
    <row r="157" spans="1:11" s="96" customFormat="1" ht="31.5">
      <c r="A157" s="93" t="s">
        <v>556</v>
      </c>
      <c r="B157" s="97" t="s">
        <v>561</v>
      </c>
      <c r="C157" s="83" t="s">
        <v>183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121"/>
      <c r="K157" s="115" t="s">
        <v>801</v>
      </c>
    </row>
    <row r="158" spans="1:11" s="96" customFormat="1" ht="47.25">
      <c r="A158" s="93" t="s">
        <v>557</v>
      </c>
      <c r="B158" s="97" t="s">
        <v>562</v>
      </c>
      <c r="C158" s="83" t="s">
        <v>183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121"/>
      <c r="K158" s="115" t="s">
        <v>802</v>
      </c>
    </row>
    <row r="159" spans="1:11" s="96" customFormat="1" ht="47.25">
      <c r="A159" s="93" t="s">
        <v>558</v>
      </c>
      <c r="B159" s="97" t="s">
        <v>563</v>
      </c>
      <c r="C159" s="83" t="s">
        <v>192</v>
      </c>
      <c r="D159" s="72">
        <v>35936</v>
      </c>
      <c r="E159" s="72">
        <v>37195</v>
      </c>
      <c r="F159" s="72">
        <v>37770</v>
      </c>
      <c r="G159" s="72">
        <v>38170</v>
      </c>
      <c r="H159" s="72">
        <v>38500</v>
      </c>
      <c r="I159" s="121"/>
      <c r="K159" s="115" t="s">
        <v>803</v>
      </c>
    </row>
    <row r="160" spans="1:11" s="96" customFormat="1" ht="47.25">
      <c r="A160" s="93" t="s">
        <v>559</v>
      </c>
      <c r="B160" s="97" t="s">
        <v>564</v>
      </c>
      <c r="C160" s="83" t="s">
        <v>192</v>
      </c>
      <c r="D160" s="72">
        <v>0</v>
      </c>
      <c r="E160" s="72">
        <v>0</v>
      </c>
      <c r="F160" s="72">
        <v>0</v>
      </c>
      <c r="G160" s="72">
        <v>0</v>
      </c>
      <c r="H160" s="72">
        <v>0</v>
      </c>
      <c r="I160" s="121"/>
      <c r="K160" s="115" t="s">
        <v>804</v>
      </c>
    </row>
    <row r="161" spans="1:11" s="96" customFormat="1" ht="47.25">
      <c r="A161" s="93" t="s">
        <v>565</v>
      </c>
      <c r="B161" s="97" t="s">
        <v>568</v>
      </c>
      <c r="C161" s="83" t="s">
        <v>133</v>
      </c>
      <c r="D161" s="71">
        <v>80.8</v>
      </c>
      <c r="E161" s="91">
        <v>81.1</v>
      </c>
      <c r="F161" s="105">
        <v>81.2</v>
      </c>
      <c r="G161" s="105">
        <v>81.4</v>
      </c>
      <c r="H161" s="105">
        <v>81.5</v>
      </c>
      <c r="I161" s="121"/>
      <c r="K161" s="115" t="s">
        <v>805</v>
      </c>
    </row>
    <row r="162" spans="1:11" s="96" customFormat="1" ht="47.25">
      <c r="A162" s="93" t="s">
        <v>566</v>
      </c>
      <c r="B162" s="97" t="s">
        <v>575</v>
      </c>
      <c r="C162" s="83" t="s">
        <v>192</v>
      </c>
      <c r="D162" s="72">
        <v>3862</v>
      </c>
      <c r="E162" s="72">
        <v>3794</v>
      </c>
      <c r="F162" s="72">
        <v>3858</v>
      </c>
      <c r="G162" s="72">
        <v>3884</v>
      </c>
      <c r="H162" s="72">
        <v>3894</v>
      </c>
      <c r="I162" s="121"/>
      <c r="K162" s="115" t="s">
        <v>806</v>
      </c>
    </row>
    <row r="163" spans="1:11" s="96" customFormat="1" ht="47.25">
      <c r="A163" s="93" t="s">
        <v>567</v>
      </c>
      <c r="B163" s="97" t="s">
        <v>576</v>
      </c>
      <c r="C163" s="83" t="s">
        <v>192</v>
      </c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121"/>
      <c r="K163" s="115" t="s">
        <v>807</v>
      </c>
    </row>
    <row r="164" spans="1:11" s="96" customFormat="1" ht="47.25">
      <c r="A164" s="93" t="s">
        <v>577</v>
      </c>
      <c r="B164" s="97" t="s">
        <v>581</v>
      </c>
      <c r="C164" s="83" t="s">
        <v>192</v>
      </c>
      <c r="D164" s="72">
        <v>2268</v>
      </c>
      <c r="E164" s="72">
        <v>2209</v>
      </c>
      <c r="F164" s="72">
        <v>2253</v>
      </c>
      <c r="G164" s="72">
        <v>2279</v>
      </c>
      <c r="H164" s="72">
        <v>2289</v>
      </c>
      <c r="I164" s="121"/>
      <c r="K164" s="115" t="s">
        <v>808</v>
      </c>
    </row>
    <row r="165" spans="1:11" s="96" customFormat="1" ht="47.25">
      <c r="A165" s="93" t="s">
        <v>578</v>
      </c>
      <c r="B165" s="97" t="s">
        <v>582</v>
      </c>
      <c r="C165" s="83" t="s">
        <v>192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121"/>
      <c r="K165" s="115" t="s">
        <v>809</v>
      </c>
    </row>
    <row r="166" spans="1:11" s="96" customFormat="1" ht="110.25">
      <c r="A166" s="93" t="s">
        <v>579</v>
      </c>
      <c r="B166" s="97" t="s">
        <v>583</v>
      </c>
      <c r="C166" s="83" t="s">
        <v>192</v>
      </c>
      <c r="D166" s="72">
        <v>1581</v>
      </c>
      <c r="E166" s="72">
        <v>1573</v>
      </c>
      <c r="F166" s="72">
        <v>1593</v>
      </c>
      <c r="G166" s="72">
        <v>1593</v>
      </c>
      <c r="H166" s="72">
        <v>1593</v>
      </c>
      <c r="I166" s="199" t="s">
        <v>600</v>
      </c>
      <c r="K166" s="115" t="s">
        <v>810</v>
      </c>
    </row>
    <row r="167" spans="1:11" s="96" customFormat="1" ht="94.5">
      <c r="A167" s="93" t="s">
        <v>580</v>
      </c>
      <c r="B167" s="97" t="s">
        <v>584</v>
      </c>
      <c r="C167" s="83" t="s">
        <v>192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121"/>
      <c r="K167" s="115" t="s">
        <v>811</v>
      </c>
    </row>
    <row r="168" spans="1:11" s="96" customFormat="1" ht="47.25">
      <c r="A168" s="93" t="s">
        <v>585</v>
      </c>
      <c r="B168" s="97" t="s">
        <v>589</v>
      </c>
      <c r="C168" s="83" t="s">
        <v>183</v>
      </c>
      <c r="D168" s="72">
        <v>1436</v>
      </c>
      <c r="E168" s="72">
        <v>1472</v>
      </c>
      <c r="F168" s="72">
        <v>1497</v>
      </c>
      <c r="G168" s="72">
        <v>1510</v>
      </c>
      <c r="H168" s="72">
        <v>1515</v>
      </c>
      <c r="I168" s="121"/>
      <c r="K168" s="115" t="s">
        <v>812</v>
      </c>
    </row>
    <row r="169" spans="1:11" s="96" customFormat="1" ht="47.25">
      <c r="A169" s="93" t="s">
        <v>586</v>
      </c>
      <c r="B169" s="97" t="s">
        <v>590</v>
      </c>
      <c r="C169" s="83" t="s">
        <v>183</v>
      </c>
      <c r="D169" s="72">
        <v>0</v>
      </c>
      <c r="E169" s="72">
        <v>0</v>
      </c>
      <c r="F169" s="72">
        <v>0</v>
      </c>
      <c r="G169" s="72">
        <v>0</v>
      </c>
      <c r="H169" s="72">
        <v>0</v>
      </c>
      <c r="I169" s="121"/>
      <c r="K169" s="115" t="s">
        <v>813</v>
      </c>
    </row>
    <row r="170" spans="1:11" s="96" customFormat="1" ht="47.25">
      <c r="A170" s="93" t="s">
        <v>587</v>
      </c>
      <c r="B170" s="97" t="s">
        <v>606</v>
      </c>
      <c r="C170" s="83" t="s">
        <v>173</v>
      </c>
      <c r="D170" s="72">
        <v>264711</v>
      </c>
      <c r="E170" s="72">
        <v>299609</v>
      </c>
      <c r="F170" s="72">
        <v>335500</v>
      </c>
      <c r="G170" s="72">
        <f>335500*1.055</f>
        <v>353952.5</v>
      </c>
      <c r="H170" s="72">
        <f>G170*1.05</f>
        <v>371650.125</v>
      </c>
      <c r="I170" s="199" t="s">
        <v>600</v>
      </c>
      <c r="K170" s="115" t="s">
        <v>814</v>
      </c>
    </row>
    <row r="171" spans="1:11" s="96" customFormat="1" ht="31.5">
      <c r="A171" s="93" t="s">
        <v>588</v>
      </c>
      <c r="B171" s="97" t="s">
        <v>607</v>
      </c>
      <c r="C171" s="83" t="s">
        <v>284</v>
      </c>
      <c r="D171" s="69">
        <v>2368196.1</v>
      </c>
      <c r="E171" s="99">
        <v>2845853</v>
      </c>
      <c r="F171" s="99">
        <v>2275970.8</v>
      </c>
      <c r="G171" s="99">
        <v>1993144.3</v>
      </c>
      <c r="H171" s="99">
        <v>2068735</v>
      </c>
      <c r="I171" s="121"/>
      <c r="K171" s="115" t="s">
        <v>815</v>
      </c>
    </row>
    <row r="172" spans="1:11" s="96" customFormat="1" ht="78.75">
      <c r="A172" s="93" t="s">
        <v>608</v>
      </c>
      <c r="B172" s="97" t="s">
        <v>609</v>
      </c>
      <c r="C172" s="83" t="s">
        <v>284</v>
      </c>
      <c r="D172" s="69">
        <v>265967.6</v>
      </c>
      <c r="E172" s="99">
        <v>963602.5</v>
      </c>
      <c r="F172" s="99">
        <v>313787.7</v>
      </c>
      <c r="G172" s="99">
        <v>65471.4</v>
      </c>
      <c r="H172" s="99">
        <v>130528.2</v>
      </c>
      <c r="I172" s="97" t="s">
        <v>297</v>
      </c>
      <c r="K172" s="115" t="s">
        <v>816</v>
      </c>
    </row>
    <row r="173" spans="1:11" s="96" customFormat="1" ht="47.25">
      <c r="A173" s="93" t="s">
        <v>610</v>
      </c>
      <c r="B173" s="97" t="s">
        <v>612</v>
      </c>
      <c r="C173" s="83" t="s">
        <v>284</v>
      </c>
      <c r="D173" s="69">
        <v>2102228.5</v>
      </c>
      <c r="E173" s="99">
        <v>1847145.2</v>
      </c>
      <c r="F173" s="99">
        <v>1961878.1</v>
      </c>
      <c r="G173" s="99">
        <v>1927172.9</v>
      </c>
      <c r="H173" s="99">
        <v>1937948.9</v>
      </c>
      <c r="I173" s="97"/>
      <c r="K173" s="115" t="s">
        <v>817</v>
      </c>
    </row>
    <row r="174" spans="1:11" s="96" customFormat="1" ht="94.5">
      <c r="A174" s="93" t="s">
        <v>611</v>
      </c>
      <c r="B174" s="97" t="s">
        <v>613</v>
      </c>
      <c r="C174" s="83" t="s">
        <v>284</v>
      </c>
      <c r="D174" s="69">
        <v>1432675.7</v>
      </c>
      <c r="E174" s="99">
        <v>1282212.9</v>
      </c>
      <c r="F174" s="99">
        <v>1322864.6</v>
      </c>
      <c r="G174" s="99">
        <v>1381513.8</v>
      </c>
      <c r="H174" s="99">
        <v>1423956.6</v>
      </c>
      <c r="I174" s="97" t="s">
        <v>298</v>
      </c>
      <c r="K174" s="115" t="s">
        <v>818</v>
      </c>
    </row>
    <row r="175" spans="1:11" s="96" customFormat="1" ht="47.25">
      <c r="A175" s="93" t="s">
        <v>614</v>
      </c>
      <c r="B175" s="97" t="s">
        <v>616</v>
      </c>
      <c r="C175" s="83" t="s">
        <v>183</v>
      </c>
      <c r="D175" s="72">
        <v>50</v>
      </c>
      <c r="E175" s="72">
        <v>50</v>
      </c>
      <c r="F175" s="72">
        <v>50</v>
      </c>
      <c r="G175" s="72">
        <v>50</v>
      </c>
      <c r="H175" s="72">
        <v>50</v>
      </c>
      <c r="I175" s="121"/>
      <c r="K175" s="115" t="s">
        <v>859</v>
      </c>
    </row>
    <row r="176" spans="1:11" s="96" customFormat="1" ht="47.25">
      <c r="A176" s="93" t="s">
        <v>615</v>
      </c>
      <c r="B176" s="97" t="s">
        <v>617</v>
      </c>
      <c r="C176" s="83" t="s">
        <v>183</v>
      </c>
      <c r="D176" s="72">
        <v>50</v>
      </c>
      <c r="E176" s="72">
        <v>50</v>
      </c>
      <c r="F176" s="72">
        <v>50</v>
      </c>
      <c r="G176" s="72">
        <v>50</v>
      </c>
      <c r="H176" s="72">
        <v>50</v>
      </c>
      <c r="I176" s="121"/>
      <c r="K176" s="115" t="s">
        <v>819</v>
      </c>
    </row>
    <row r="177" spans="1:16" s="96" customFormat="1" ht="63">
      <c r="A177" s="93" t="s">
        <v>618</v>
      </c>
      <c r="B177" s="97" t="s">
        <v>619</v>
      </c>
      <c r="C177" s="83" t="s">
        <v>192</v>
      </c>
      <c r="D177" s="127">
        <v>25867</v>
      </c>
      <c r="E177" s="72">
        <v>27643</v>
      </c>
      <c r="F177" s="72">
        <v>28488</v>
      </c>
      <c r="G177" s="72">
        <v>28738</v>
      </c>
      <c r="H177" s="72">
        <v>29038</v>
      </c>
      <c r="I177" s="199" t="s">
        <v>600</v>
      </c>
      <c r="K177" s="115" t="s">
        <v>820</v>
      </c>
      <c r="O177" s="203"/>
      <c r="P177" s="203"/>
    </row>
    <row r="178" spans="1:11" s="96" customFormat="1" ht="94.5">
      <c r="A178" s="93" t="s">
        <v>620</v>
      </c>
      <c r="B178" s="97" t="s">
        <v>624</v>
      </c>
      <c r="C178" s="83" t="s">
        <v>192</v>
      </c>
      <c r="D178" s="72">
        <v>53208</v>
      </c>
      <c r="E178" s="72">
        <v>53681</v>
      </c>
      <c r="F178" s="130">
        <v>54022</v>
      </c>
      <c r="G178" s="130">
        <v>54203</v>
      </c>
      <c r="H178" s="130">
        <v>54479</v>
      </c>
      <c r="I178" s="97" t="s">
        <v>100</v>
      </c>
      <c r="K178" s="115" t="s">
        <v>821</v>
      </c>
    </row>
    <row r="179" spans="1:11" s="96" customFormat="1" ht="31.5">
      <c r="A179" s="93" t="s">
        <v>621</v>
      </c>
      <c r="B179" s="97" t="s">
        <v>625</v>
      </c>
      <c r="C179" s="83" t="s">
        <v>284</v>
      </c>
      <c r="D179" s="69">
        <v>435464.8</v>
      </c>
      <c r="E179" s="99">
        <v>442870</v>
      </c>
      <c r="F179" s="99">
        <v>457790.1</v>
      </c>
      <c r="G179" s="99">
        <v>436811.6</v>
      </c>
      <c r="H179" s="99">
        <v>451131</v>
      </c>
      <c r="I179" s="121"/>
      <c r="K179" s="115" t="s">
        <v>822</v>
      </c>
    </row>
    <row r="180" spans="1:11" s="96" customFormat="1" ht="78.75">
      <c r="A180" s="93" t="s">
        <v>622</v>
      </c>
      <c r="B180" s="97" t="s">
        <v>626</v>
      </c>
      <c r="C180" s="83" t="s">
        <v>284</v>
      </c>
      <c r="D180" s="69">
        <v>6708.4</v>
      </c>
      <c r="E180" s="99">
        <v>8966.1</v>
      </c>
      <c r="F180" s="100">
        <v>14412.8</v>
      </c>
      <c r="G180" s="100">
        <v>4774.9</v>
      </c>
      <c r="H180" s="100">
        <v>3785</v>
      </c>
      <c r="I180" s="97" t="s">
        <v>299</v>
      </c>
      <c r="K180" s="115" t="s">
        <v>823</v>
      </c>
    </row>
    <row r="181" spans="1:11" s="96" customFormat="1" ht="189">
      <c r="A181" s="93" t="s">
        <v>623</v>
      </c>
      <c r="B181" s="97" t="s">
        <v>627</v>
      </c>
      <c r="C181" s="83" t="s">
        <v>284</v>
      </c>
      <c r="D181" s="69">
        <v>331907.6</v>
      </c>
      <c r="E181" s="99">
        <v>345199.3</v>
      </c>
      <c r="F181" s="100">
        <v>356834.7</v>
      </c>
      <c r="G181" s="100">
        <v>345658.5</v>
      </c>
      <c r="H181" s="100">
        <v>356258.5</v>
      </c>
      <c r="I181" s="97" t="s">
        <v>302</v>
      </c>
      <c r="K181" s="115" t="s">
        <v>824</v>
      </c>
    </row>
    <row r="182" spans="1:11" ht="15.75">
      <c r="A182" s="228" t="s">
        <v>628</v>
      </c>
      <c r="B182" s="228"/>
      <c r="C182" s="228"/>
      <c r="D182" s="228"/>
      <c r="E182" s="228"/>
      <c r="F182" s="228"/>
      <c r="G182" s="228"/>
      <c r="H182" s="228"/>
      <c r="I182" s="228"/>
      <c r="K182" s="10" t="s">
        <v>370</v>
      </c>
    </row>
    <row r="183" spans="1:11" s="96" customFormat="1" ht="31.5">
      <c r="A183" s="93" t="s">
        <v>629</v>
      </c>
      <c r="B183" s="97" t="s">
        <v>630</v>
      </c>
      <c r="C183" s="83" t="s">
        <v>192</v>
      </c>
      <c r="D183" s="70">
        <v>77712</v>
      </c>
      <c r="E183" s="70">
        <v>78903</v>
      </c>
      <c r="F183" s="70">
        <v>79103</v>
      </c>
      <c r="G183" s="70">
        <v>79353</v>
      </c>
      <c r="H183" s="70">
        <v>79653</v>
      </c>
      <c r="I183" s="121"/>
      <c r="K183" s="115" t="s">
        <v>782</v>
      </c>
    </row>
    <row r="184" spans="1:11" s="96" customFormat="1" ht="63">
      <c r="A184" s="107" t="s">
        <v>631</v>
      </c>
      <c r="B184" s="97" t="s">
        <v>632</v>
      </c>
      <c r="C184" s="83"/>
      <c r="D184" s="74"/>
      <c r="E184" s="74"/>
      <c r="F184" s="74"/>
      <c r="G184" s="74"/>
      <c r="H184" s="74"/>
      <c r="I184" s="121"/>
      <c r="K184" s="115" t="s">
        <v>783</v>
      </c>
    </row>
    <row r="185" spans="1:11" s="96" customFormat="1" ht="31.5">
      <c r="A185" s="111"/>
      <c r="B185" s="97" t="s">
        <v>633</v>
      </c>
      <c r="C185" s="83" t="s">
        <v>133</v>
      </c>
      <c r="D185" s="69">
        <v>39</v>
      </c>
      <c r="E185" s="69">
        <v>37.1</v>
      </c>
      <c r="F185" s="129">
        <v>37.6</v>
      </c>
      <c r="G185" s="129">
        <v>37.8</v>
      </c>
      <c r="H185" s="129">
        <v>38</v>
      </c>
      <c r="I185" s="199" t="s">
        <v>600</v>
      </c>
      <c r="K185" s="115" t="s">
        <v>784</v>
      </c>
    </row>
    <row r="186" spans="1:11" s="96" customFormat="1" ht="31.5">
      <c r="A186" s="111"/>
      <c r="B186" s="97" t="s">
        <v>634</v>
      </c>
      <c r="C186" s="83" t="s">
        <v>133</v>
      </c>
      <c r="D186" s="69">
        <v>26.7</v>
      </c>
      <c r="E186" s="69">
        <v>27.2</v>
      </c>
      <c r="F186" s="69">
        <v>27.3</v>
      </c>
      <c r="G186" s="69">
        <v>27.4</v>
      </c>
      <c r="H186" s="69">
        <v>27.5</v>
      </c>
      <c r="I186" s="199" t="s">
        <v>602</v>
      </c>
      <c r="K186" s="115" t="s">
        <v>785</v>
      </c>
    </row>
    <row r="187" spans="1:11" s="96" customFormat="1" ht="18.75">
      <c r="A187" s="112"/>
      <c r="B187" s="97" t="s">
        <v>635</v>
      </c>
      <c r="C187" s="83" t="s">
        <v>133</v>
      </c>
      <c r="D187" s="69">
        <v>8.3</v>
      </c>
      <c r="E187" s="69">
        <v>8.4</v>
      </c>
      <c r="F187" s="69">
        <v>12.1</v>
      </c>
      <c r="G187" s="69">
        <v>12.2</v>
      </c>
      <c r="H187" s="69">
        <v>12.3</v>
      </c>
      <c r="I187" s="121"/>
      <c r="K187" s="115" t="s">
        <v>786</v>
      </c>
    </row>
    <row r="188" spans="1:11" s="96" customFormat="1" ht="78.75">
      <c r="A188" s="93" t="s">
        <v>636</v>
      </c>
      <c r="B188" s="97" t="s">
        <v>637</v>
      </c>
      <c r="C188" s="83" t="s">
        <v>284</v>
      </c>
      <c r="D188" s="69">
        <v>125903.8</v>
      </c>
      <c r="E188" s="132">
        <v>133020.2</v>
      </c>
      <c r="F188" s="127">
        <v>50000</v>
      </c>
      <c r="G188" s="127">
        <v>47000</v>
      </c>
      <c r="H188" s="127">
        <v>47000</v>
      </c>
      <c r="I188" s="97" t="s">
        <v>291</v>
      </c>
      <c r="K188" s="115" t="s">
        <v>415</v>
      </c>
    </row>
    <row r="189" spans="1:11" ht="15.75">
      <c r="A189" s="228" t="s">
        <v>638</v>
      </c>
      <c r="B189" s="228"/>
      <c r="C189" s="228"/>
      <c r="D189" s="228"/>
      <c r="E189" s="228"/>
      <c r="F189" s="228"/>
      <c r="G189" s="228"/>
      <c r="H189" s="228"/>
      <c r="I189" s="228"/>
      <c r="K189" s="10" t="s">
        <v>384</v>
      </c>
    </row>
    <row r="190" spans="1:11" s="96" customFormat="1" ht="50.25" customHeight="1">
      <c r="A190" s="107" t="s">
        <v>639</v>
      </c>
      <c r="B190" s="101" t="s">
        <v>246</v>
      </c>
      <c r="C190" s="83" t="s">
        <v>247</v>
      </c>
      <c r="D190" s="69">
        <v>24.7</v>
      </c>
      <c r="E190" s="105">
        <v>25.3</v>
      </c>
      <c r="F190" s="105">
        <f>E190+F192</f>
        <v>26.165401257716496</v>
      </c>
      <c r="G190" s="105">
        <f>F190+G192</f>
        <v>27.092042184357425</v>
      </c>
      <c r="H190" s="105">
        <f>G190+H192</f>
        <v>28.079781780282136</v>
      </c>
      <c r="I190" s="97" t="s">
        <v>712</v>
      </c>
      <c r="K190" s="115" t="s">
        <v>385</v>
      </c>
    </row>
    <row r="191" spans="1:11" s="96" customFormat="1" ht="18.75">
      <c r="A191" s="111"/>
      <c r="B191" s="101" t="s">
        <v>187</v>
      </c>
      <c r="C191" s="97"/>
      <c r="D191" s="69"/>
      <c r="E191" s="133"/>
      <c r="F191" s="134"/>
      <c r="G191" s="134"/>
      <c r="H191" s="134"/>
      <c r="I191" s="121"/>
      <c r="K191" s="115"/>
    </row>
    <row r="192" spans="1:11" s="96" customFormat="1" ht="50.25" customHeight="1">
      <c r="A192" s="112"/>
      <c r="B192" s="101" t="s">
        <v>248</v>
      </c>
      <c r="C192" s="83" t="s">
        <v>247</v>
      </c>
      <c r="D192" s="74">
        <v>0.84</v>
      </c>
      <c r="E192" s="134">
        <f>352070/(1000*E252)</f>
        <v>0.8140346820809249</v>
      </c>
      <c r="F192" s="134">
        <f>375000/(1000*F252)</f>
        <v>0.8654012577164946</v>
      </c>
      <c r="G192" s="134">
        <f>402000/(1000*G252)</f>
        <v>0.9266409266409267</v>
      </c>
      <c r="H192" s="134">
        <f>429000/(1000*H252)</f>
        <v>0.9877395959247107</v>
      </c>
      <c r="I192" s="97" t="s">
        <v>712</v>
      </c>
      <c r="K192" s="115" t="s">
        <v>386</v>
      </c>
    </row>
    <row r="193" spans="1:11" s="96" customFormat="1" ht="50.25" customHeight="1">
      <c r="A193" s="107" t="s">
        <v>640</v>
      </c>
      <c r="B193" s="101" t="s">
        <v>250</v>
      </c>
      <c r="C193" s="83" t="s">
        <v>183</v>
      </c>
      <c r="D193" s="69">
        <v>428.2</v>
      </c>
      <c r="E193" s="130">
        <v>437.7</v>
      </c>
      <c r="F193" s="105">
        <f>E193+F195</f>
        <v>450.61643668233575</v>
      </c>
      <c r="G193" s="105">
        <f>F193+G195</f>
        <v>464.4468982739914</v>
      </c>
      <c r="H193" s="105">
        <f>G193+H195</f>
        <v>479.18928030271843</v>
      </c>
      <c r="I193" s="97" t="s">
        <v>712</v>
      </c>
      <c r="K193" s="115" t="s">
        <v>387</v>
      </c>
    </row>
    <row r="194" spans="1:11" s="96" customFormat="1" ht="18.75">
      <c r="A194" s="111"/>
      <c r="B194" s="101" t="s">
        <v>187</v>
      </c>
      <c r="C194" s="97"/>
      <c r="D194" s="132"/>
      <c r="E194" s="133"/>
      <c r="F194" s="134"/>
      <c r="G194" s="134"/>
      <c r="H194" s="134"/>
      <c r="I194" s="121"/>
      <c r="K194" s="115"/>
    </row>
    <row r="195" spans="1:11" s="96" customFormat="1" ht="48" customHeight="1">
      <c r="A195" s="112"/>
      <c r="B195" s="101" t="s">
        <v>251</v>
      </c>
      <c r="C195" s="83" t="s">
        <v>183</v>
      </c>
      <c r="D195" s="74">
        <v>12.15</v>
      </c>
      <c r="E195" s="134">
        <v>12.39</v>
      </c>
      <c r="F195" s="134">
        <f>375000/67/F252</f>
        <v>12.916436682335739</v>
      </c>
      <c r="G195" s="134">
        <f>402000/67/G252</f>
        <v>13.830461591655622</v>
      </c>
      <c r="H195" s="134">
        <f>429000/67/H252</f>
        <v>14.742382028727027</v>
      </c>
      <c r="I195" s="97" t="s">
        <v>574</v>
      </c>
      <c r="K195" s="115" t="s">
        <v>388</v>
      </c>
    </row>
    <row r="196" spans="1:11" s="96" customFormat="1" ht="47.25">
      <c r="A196" s="107" t="s">
        <v>641</v>
      </c>
      <c r="B196" s="101" t="s">
        <v>253</v>
      </c>
      <c r="C196" s="97"/>
      <c r="D196" s="135"/>
      <c r="E196" s="135"/>
      <c r="F196" s="135"/>
      <c r="G196" s="135"/>
      <c r="H196" s="135"/>
      <c r="I196" s="97"/>
      <c r="K196" s="115" t="s">
        <v>389</v>
      </c>
    </row>
    <row r="197" spans="1:11" s="96" customFormat="1" ht="18.75">
      <c r="A197" s="111"/>
      <c r="B197" s="101" t="s">
        <v>254</v>
      </c>
      <c r="C197" s="83" t="s">
        <v>247</v>
      </c>
      <c r="D197" s="72">
        <v>197519</v>
      </c>
      <c r="E197" s="136">
        <v>311807</v>
      </c>
      <c r="F197" s="136">
        <v>300000</v>
      </c>
      <c r="G197" s="136">
        <v>300000</v>
      </c>
      <c r="H197" s="136">
        <v>300000</v>
      </c>
      <c r="I197" s="121"/>
      <c r="K197" s="115" t="s">
        <v>390</v>
      </c>
    </row>
    <row r="198" spans="1:11" s="96" customFormat="1" ht="18.75">
      <c r="A198" s="112"/>
      <c r="B198" s="101" t="s">
        <v>255</v>
      </c>
      <c r="C198" s="83" t="s">
        <v>183</v>
      </c>
      <c r="D198" s="72">
        <v>2870</v>
      </c>
      <c r="E198" s="136">
        <v>5281</v>
      </c>
      <c r="F198" s="136">
        <v>5000</v>
      </c>
      <c r="G198" s="136">
        <v>5000</v>
      </c>
      <c r="H198" s="136">
        <v>5000</v>
      </c>
      <c r="I198" s="121"/>
      <c r="K198" s="115" t="s">
        <v>391</v>
      </c>
    </row>
    <row r="199" spans="1:11" s="96" customFormat="1" ht="18.75">
      <c r="A199" s="107" t="s">
        <v>642</v>
      </c>
      <c r="B199" s="101" t="s">
        <v>259</v>
      </c>
      <c r="C199" s="97"/>
      <c r="D199" s="70"/>
      <c r="E199" s="137"/>
      <c r="F199" s="138"/>
      <c r="G199" s="138"/>
      <c r="H199" s="138"/>
      <c r="I199" s="121"/>
      <c r="K199" s="115" t="s">
        <v>393</v>
      </c>
    </row>
    <row r="200" spans="1:11" s="96" customFormat="1" ht="94.5">
      <c r="A200" s="111"/>
      <c r="B200" s="101" t="s">
        <v>260</v>
      </c>
      <c r="C200" s="83" t="s">
        <v>261</v>
      </c>
      <c r="D200" s="70">
        <v>2007</v>
      </c>
      <c r="E200" s="70">
        <v>2007</v>
      </c>
      <c r="F200" s="70">
        <v>2012</v>
      </c>
      <c r="G200" s="70">
        <v>2013</v>
      </c>
      <c r="H200" s="70">
        <v>2014</v>
      </c>
      <c r="I200" s="97" t="s">
        <v>593</v>
      </c>
      <c r="K200" s="115" t="s">
        <v>394</v>
      </c>
    </row>
    <row r="201" spans="1:11" s="96" customFormat="1" ht="47.25">
      <c r="A201" s="111"/>
      <c r="B201" s="101" t="s">
        <v>262</v>
      </c>
      <c r="C201" s="83" t="s">
        <v>261</v>
      </c>
      <c r="D201" s="70">
        <v>2009</v>
      </c>
      <c r="E201" s="98">
        <v>2011</v>
      </c>
      <c r="F201" s="98">
        <v>2012</v>
      </c>
      <c r="G201" s="98">
        <v>2013</v>
      </c>
      <c r="H201" s="98">
        <v>2014</v>
      </c>
      <c r="I201" s="139" t="s">
        <v>517</v>
      </c>
      <c r="K201" s="115" t="s">
        <v>395</v>
      </c>
    </row>
    <row r="202" spans="1:11" s="96" customFormat="1" ht="110.25">
      <c r="A202" s="112"/>
      <c r="B202" s="101" t="s">
        <v>263</v>
      </c>
      <c r="C202" s="83" t="s">
        <v>261</v>
      </c>
      <c r="D202" s="70">
        <v>2007</v>
      </c>
      <c r="E202" s="98">
        <v>2011</v>
      </c>
      <c r="F202" s="98">
        <v>2012</v>
      </c>
      <c r="G202" s="98">
        <v>2013</v>
      </c>
      <c r="H202" s="98">
        <v>2014</v>
      </c>
      <c r="I202" s="97" t="s">
        <v>594</v>
      </c>
      <c r="K202" s="115" t="s">
        <v>396</v>
      </c>
    </row>
    <row r="203" spans="1:11" ht="15.75">
      <c r="A203" s="224" t="s">
        <v>227</v>
      </c>
      <c r="B203" s="224"/>
      <c r="C203" s="224"/>
      <c r="D203" s="224"/>
      <c r="E203" s="224"/>
      <c r="F203" s="224"/>
      <c r="G203" s="224"/>
      <c r="H203" s="224"/>
      <c r="I203" s="224"/>
      <c r="K203" s="10" t="s">
        <v>371</v>
      </c>
    </row>
    <row r="204" spans="1:11" s="96" customFormat="1" ht="47.25">
      <c r="A204" s="93" t="s">
        <v>643</v>
      </c>
      <c r="B204" s="97" t="s">
        <v>644</v>
      </c>
      <c r="C204" s="83" t="s">
        <v>519</v>
      </c>
      <c r="D204" s="72">
        <v>28</v>
      </c>
      <c r="E204" s="136">
        <v>34</v>
      </c>
      <c r="F204" s="136">
        <v>40</v>
      </c>
      <c r="G204" s="136">
        <v>42</v>
      </c>
      <c r="H204" s="136">
        <v>44</v>
      </c>
      <c r="I204" s="131"/>
      <c r="K204" s="115" t="s">
        <v>825</v>
      </c>
    </row>
    <row r="205" spans="1:11" ht="47.25">
      <c r="A205" s="34" t="s">
        <v>645</v>
      </c>
      <c r="B205" s="16" t="s">
        <v>229</v>
      </c>
      <c r="C205" s="3"/>
      <c r="D205" s="78"/>
      <c r="E205" s="78"/>
      <c r="F205" s="78"/>
      <c r="G205" s="78"/>
      <c r="H205" s="78"/>
      <c r="I205" s="5"/>
      <c r="K205" s="10" t="s">
        <v>372</v>
      </c>
    </row>
    <row r="206" spans="1:11" ht="31.5">
      <c r="A206" s="35"/>
      <c r="B206" s="16" t="s">
        <v>230</v>
      </c>
      <c r="C206" s="3" t="s">
        <v>133</v>
      </c>
      <c r="D206" s="74">
        <v>4.93</v>
      </c>
      <c r="E206" s="205">
        <v>4.39</v>
      </c>
      <c r="F206" s="205">
        <v>4.5</v>
      </c>
      <c r="G206" s="205">
        <v>4.5</v>
      </c>
      <c r="H206" s="205">
        <v>4.5</v>
      </c>
      <c r="I206" s="199" t="s">
        <v>600</v>
      </c>
      <c r="K206" s="10" t="s">
        <v>373</v>
      </c>
    </row>
    <row r="207" spans="1:11" ht="47.25">
      <c r="A207" s="35"/>
      <c r="B207" s="16" t="s">
        <v>231</v>
      </c>
      <c r="C207" s="3" t="s">
        <v>133</v>
      </c>
      <c r="D207" s="74">
        <v>24.25</v>
      </c>
      <c r="E207" s="205">
        <v>24.24</v>
      </c>
      <c r="F207" s="205">
        <v>22</v>
      </c>
      <c r="G207" s="205">
        <v>20</v>
      </c>
      <c r="H207" s="205">
        <v>20</v>
      </c>
      <c r="I207" s="199" t="s">
        <v>600</v>
      </c>
      <c r="K207" s="10" t="s">
        <v>374</v>
      </c>
    </row>
    <row r="208" spans="1:16" ht="31.5">
      <c r="A208" s="35"/>
      <c r="B208" s="16" t="s">
        <v>232</v>
      </c>
      <c r="C208" s="3" t="s">
        <v>133</v>
      </c>
      <c r="D208" s="70">
        <v>0</v>
      </c>
      <c r="E208" s="170">
        <v>0</v>
      </c>
      <c r="F208" s="170">
        <v>0</v>
      </c>
      <c r="G208" s="170">
        <v>0</v>
      </c>
      <c r="H208" s="170">
        <v>0</v>
      </c>
      <c r="I208" s="6"/>
      <c r="K208" s="10" t="s">
        <v>375</v>
      </c>
      <c r="O208" s="206"/>
      <c r="P208" s="206"/>
    </row>
    <row r="209" spans="1:14" ht="63">
      <c r="A209" s="35"/>
      <c r="B209" s="16" t="s">
        <v>233</v>
      </c>
      <c r="C209" s="3" t="s">
        <v>133</v>
      </c>
      <c r="D209" s="74">
        <v>70.82</v>
      </c>
      <c r="E209" s="74">
        <v>71.37</v>
      </c>
      <c r="F209" s="74">
        <v>73.5</v>
      </c>
      <c r="G209" s="74">
        <v>75.5</v>
      </c>
      <c r="H209" s="74">
        <v>75.5</v>
      </c>
      <c r="I209" s="199" t="s">
        <v>714</v>
      </c>
      <c r="K209" s="10" t="s">
        <v>376</v>
      </c>
      <c r="M209" s="206"/>
      <c r="N209" s="206"/>
    </row>
    <row r="210" spans="1:11" ht="63">
      <c r="A210" s="36"/>
      <c r="B210" s="16" t="s">
        <v>234</v>
      </c>
      <c r="C210" s="3" t="s">
        <v>133</v>
      </c>
      <c r="D210" s="74">
        <v>70.82</v>
      </c>
      <c r="E210" s="74">
        <v>71.37</v>
      </c>
      <c r="F210" s="74">
        <v>73.5</v>
      </c>
      <c r="G210" s="74">
        <v>75.5</v>
      </c>
      <c r="H210" s="74">
        <v>75.5</v>
      </c>
      <c r="I210" s="207"/>
      <c r="K210" s="10" t="s">
        <v>377</v>
      </c>
    </row>
    <row r="211" spans="1:11" ht="220.5">
      <c r="A211" s="32" t="s">
        <v>646</v>
      </c>
      <c r="B211" s="5" t="s">
        <v>292</v>
      </c>
      <c r="C211" s="3" t="s">
        <v>133</v>
      </c>
      <c r="D211" s="70">
        <v>80</v>
      </c>
      <c r="E211" s="70">
        <v>80</v>
      </c>
      <c r="F211" s="70">
        <v>80</v>
      </c>
      <c r="G211" s="70">
        <v>80</v>
      </c>
      <c r="H211" s="70">
        <v>80</v>
      </c>
      <c r="I211" s="6"/>
      <c r="K211" s="10" t="s">
        <v>378</v>
      </c>
    </row>
    <row r="212" spans="1:11" ht="204.75">
      <c r="A212" s="32" t="s">
        <v>647</v>
      </c>
      <c r="B212" s="5" t="s">
        <v>293</v>
      </c>
      <c r="C212" s="3" t="s">
        <v>133</v>
      </c>
      <c r="D212" s="70">
        <v>100</v>
      </c>
      <c r="E212" s="70">
        <v>100</v>
      </c>
      <c r="F212" s="70">
        <v>100</v>
      </c>
      <c r="G212" s="70">
        <v>100</v>
      </c>
      <c r="H212" s="70">
        <v>100</v>
      </c>
      <c r="I212" s="6"/>
      <c r="K212" s="10" t="s">
        <v>379</v>
      </c>
    </row>
    <row r="213" spans="1:11" ht="82.5" customHeight="1">
      <c r="A213" s="34" t="s">
        <v>648</v>
      </c>
      <c r="B213" s="5" t="s">
        <v>649</v>
      </c>
      <c r="C213" s="3"/>
      <c r="D213" s="79"/>
      <c r="E213" s="143"/>
      <c r="F213" s="143"/>
      <c r="G213" s="143"/>
      <c r="H213" s="143"/>
      <c r="I213" s="6"/>
      <c r="K213" s="10" t="s">
        <v>826</v>
      </c>
    </row>
    <row r="214" spans="1:11" s="96" customFormat="1" ht="81.75" customHeight="1">
      <c r="A214" s="111"/>
      <c r="B214" s="97" t="s">
        <v>650</v>
      </c>
      <c r="C214" s="83" t="s">
        <v>133</v>
      </c>
      <c r="D214" s="208">
        <v>57.23</v>
      </c>
      <c r="E214" s="71">
        <v>100</v>
      </c>
      <c r="F214" s="71">
        <v>100</v>
      </c>
      <c r="G214" s="71">
        <v>100</v>
      </c>
      <c r="H214" s="71">
        <v>100</v>
      </c>
      <c r="I214" s="199" t="s">
        <v>739</v>
      </c>
      <c r="K214" s="115" t="s">
        <v>827</v>
      </c>
    </row>
    <row r="215" spans="1:11" s="96" customFormat="1" ht="63">
      <c r="A215" s="111"/>
      <c r="B215" s="97" t="s">
        <v>651</v>
      </c>
      <c r="C215" s="83" t="s">
        <v>133</v>
      </c>
      <c r="D215" s="208">
        <v>24.65</v>
      </c>
      <c r="E215" s="74">
        <v>90.22</v>
      </c>
      <c r="F215" s="74">
        <v>90.39</v>
      </c>
      <c r="G215" s="71">
        <v>100</v>
      </c>
      <c r="H215" s="71">
        <v>100</v>
      </c>
      <c r="I215" s="199" t="s">
        <v>743</v>
      </c>
      <c r="K215" s="115" t="s">
        <v>828</v>
      </c>
    </row>
    <row r="216" spans="1:11" s="96" customFormat="1" ht="78.75">
      <c r="A216" s="111"/>
      <c r="B216" s="97" t="s">
        <v>652</v>
      </c>
      <c r="C216" s="83" t="s">
        <v>133</v>
      </c>
      <c r="D216" s="208">
        <v>18.83</v>
      </c>
      <c r="E216" s="74">
        <v>94.16</v>
      </c>
      <c r="F216" s="74">
        <v>94.52</v>
      </c>
      <c r="G216" s="71">
        <v>100</v>
      </c>
      <c r="H216" s="71">
        <v>100</v>
      </c>
      <c r="I216" s="199" t="s">
        <v>740</v>
      </c>
      <c r="K216" s="115" t="s">
        <v>829</v>
      </c>
    </row>
    <row r="217" spans="1:11" s="96" customFormat="1" ht="78.75">
      <c r="A217" s="111"/>
      <c r="B217" s="97" t="s">
        <v>653</v>
      </c>
      <c r="C217" s="83" t="s">
        <v>133</v>
      </c>
      <c r="D217" s="208">
        <v>44.23</v>
      </c>
      <c r="E217" s="74">
        <v>51.43</v>
      </c>
      <c r="F217" s="74">
        <v>52.52</v>
      </c>
      <c r="G217" s="71">
        <v>100</v>
      </c>
      <c r="H217" s="71">
        <v>100</v>
      </c>
      <c r="I217" s="199" t="s">
        <v>741</v>
      </c>
      <c r="K217" s="115" t="s">
        <v>830</v>
      </c>
    </row>
    <row r="218" spans="1:11" s="96" customFormat="1" ht="78.75">
      <c r="A218" s="112"/>
      <c r="B218" s="97" t="s">
        <v>654</v>
      </c>
      <c r="C218" s="83" t="s">
        <v>133</v>
      </c>
      <c r="D218" s="208">
        <v>90.59</v>
      </c>
      <c r="E218" s="153">
        <v>97.7</v>
      </c>
      <c r="F218" s="153">
        <v>98.27</v>
      </c>
      <c r="G218" s="153">
        <v>98.64</v>
      </c>
      <c r="H218" s="153">
        <v>98.99</v>
      </c>
      <c r="I218" s="199" t="s">
        <v>742</v>
      </c>
      <c r="K218" s="115" t="s">
        <v>831</v>
      </c>
    </row>
    <row r="219" spans="1:11" s="96" customFormat="1" ht="31.5">
      <c r="A219" s="93" t="s">
        <v>655</v>
      </c>
      <c r="B219" s="97" t="s">
        <v>239</v>
      </c>
      <c r="C219" s="83" t="s">
        <v>133</v>
      </c>
      <c r="D219" s="69">
        <v>94.9</v>
      </c>
      <c r="E219" s="69">
        <v>96.3</v>
      </c>
      <c r="F219" s="69">
        <v>96.6</v>
      </c>
      <c r="G219" s="69">
        <v>96.6</v>
      </c>
      <c r="H219" s="69">
        <v>96.6</v>
      </c>
      <c r="I219" s="199" t="s">
        <v>157</v>
      </c>
      <c r="K219" s="115" t="s">
        <v>380</v>
      </c>
    </row>
    <row r="220" spans="1:11" s="96" customFormat="1" ht="31.5">
      <c r="A220" s="107" t="s">
        <v>656</v>
      </c>
      <c r="B220" s="101" t="s">
        <v>657</v>
      </c>
      <c r="C220" s="83"/>
      <c r="D220" s="78"/>
      <c r="E220" s="133"/>
      <c r="F220" s="133"/>
      <c r="G220" s="133"/>
      <c r="H220" s="133"/>
      <c r="I220" s="97"/>
      <c r="K220" s="115"/>
    </row>
    <row r="221" spans="1:11" s="96" customFormat="1" ht="18.75">
      <c r="A221" s="111"/>
      <c r="B221" s="101" t="s">
        <v>658</v>
      </c>
      <c r="C221" s="83" t="s">
        <v>133</v>
      </c>
      <c r="D221" s="69">
        <v>97.8</v>
      </c>
      <c r="E221" s="105">
        <v>98.5</v>
      </c>
      <c r="F221" s="71">
        <v>100</v>
      </c>
      <c r="G221" s="71">
        <v>100</v>
      </c>
      <c r="H221" s="71">
        <v>100</v>
      </c>
      <c r="I221" s="97"/>
      <c r="K221" s="115" t="s">
        <v>833</v>
      </c>
    </row>
    <row r="222" spans="1:11" s="96" customFormat="1" ht="18.75">
      <c r="A222" s="112"/>
      <c r="B222" s="101" t="s">
        <v>659</v>
      </c>
      <c r="C222" s="83" t="s">
        <v>133</v>
      </c>
      <c r="D222" s="71">
        <v>100</v>
      </c>
      <c r="E222" s="71">
        <v>100</v>
      </c>
      <c r="F222" s="71">
        <v>100</v>
      </c>
      <c r="G222" s="71">
        <v>100</v>
      </c>
      <c r="H222" s="71">
        <v>100</v>
      </c>
      <c r="I222" s="97"/>
      <c r="K222" s="115" t="s">
        <v>834</v>
      </c>
    </row>
    <row r="223" spans="1:11" s="96" customFormat="1" ht="31.5">
      <c r="A223" s="107" t="s">
        <v>660</v>
      </c>
      <c r="B223" s="101" t="s">
        <v>242</v>
      </c>
      <c r="C223" s="97"/>
      <c r="D223" s="78"/>
      <c r="E223" s="133"/>
      <c r="F223" s="133"/>
      <c r="G223" s="133"/>
      <c r="H223" s="133"/>
      <c r="I223" s="97"/>
      <c r="K223" s="115" t="s">
        <v>381</v>
      </c>
    </row>
    <row r="224" spans="1:11" s="96" customFormat="1" ht="31.5">
      <c r="A224" s="111"/>
      <c r="B224" s="101" t="s">
        <v>243</v>
      </c>
      <c r="C224" s="83" t="s">
        <v>183</v>
      </c>
      <c r="D224" s="72">
        <v>1</v>
      </c>
      <c r="E224" s="72">
        <v>1</v>
      </c>
      <c r="F224" s="72">
        <v>1</v>
      </c>
      <c r="G224" s="72">
        <v>1</v>
      </c>
      <c r="H224" s="72">
        <v>1</v>
      </c>
      <c r="I224" s="186" t="s">
        <v>595</v>
      </c>
      <c r="K224" s="115" t="s">
        <v>382</v>
      </c>
    </row>
    <row r="225" spans="1:11" s="96" customFormat="1" ht="31.5">
      <c r="A225" s="112"/>
      <c r="B225" s="101" t="s">
        <v>244</v>
      </c>
      <c r="C225" s="83" t="s">
        <v>183</v>
      </c>
      <c r="D225" s="72">
        <v>1</v>
      </c>
      <c r="E225" s="72">
        <v>1</v>
      </c>
      <c r="F225" s="72">
        <v>1</v>
      </c>
      <c r="G225" s="72">
        <v>1</v>
      </c>
      <c r="H225" s="72">
        <v>1</v>
      </c>
      <c r="I225" s="186" t="s">
        <v>595</v>
      </c>
      <c r="K225" s="115" t="s">
        <v>383</v>
      </c>
    </row>
    <row r="226" spans="1:11" ht="50.25" customHeight="1">
      <c r="A226" s="32" t="s">
        <v>661</v>
      </c>
      <c r="B226" s="16" t="s">
        <v>662</v>
      </c>
      <c r="C226" s="3" t="s">
        <v>133</v>
      </c>
      <c r="D226" s="80">
        <v>22.2</v>
      </c>
      <c r="E226" s="90">
        <v>55.6</v>
      </c>
      <c r="F226" s="149">
        <v>20</v>
      </c>
      <c r="G226" s="149">
        <v>10</v>
      </c>
      <c r="H226" s="149">
        <v>0</v>
      </c>
      <c r="I226" s="97" t="s">
        <v>712</v>
      </c>
      <c r="K226" s="10" t="s">
        <v>832</v>
      </c>
    </row>
    <row r="227" spans="1:11" s="96" customFormat="1" ht="47.25">
      <c r="A227" s="93" t="s">
        <v>663</v>
      </c>
      <c r="B227" s="101" t="s">
        <v>257</v>
      </c>
      <c r="C227" s="83" t="s">
        <v>133</v>
      </c>
      <c r="D227" s="80">
        <v>67.8</v>
      </c>
      <c r="E227" s="105">
        <v>75.4</v>
      </c>
      <c r="F227" s="80">
        <v>78</v>
      </c>
      <c r="G227" s="80">
        <v>88</v>
      </c>
      <c r="H227" s="80">
        <v>98</v>
      </c>
      <c r="I227" s="121"/>
      <c r="K227" s="115" t="s">
        <v>392</v>
      </c>
    </row>
    <row r="228" spans="1:11" s="96" customFormat="1" ht="63">
      <c r="A228" s="107" t="s">
        <v>664</v>
      </c>
      <c r="B228" s="101" t="s">
        <v>665</v>
      </c>
      <c r="C228" s="83" t="s">
        <v>133</v>
      </c>
      <c r="D228" s="74">
        <v>0.4402</v>
      </c>
      <c r="E228" s="75">
        <v>0.37</v>
      </c>
      <c r="F228" s="134">
        <f>E228*E228/D228</f>
        <v>0.3109950022716947</v>
      </c>
      <c r="G228" s="134">
        <f>F228*F228/E228</f>
        <v>0.2613997065891118</v>
      </c>
      <c r="H228" s="134">
        <f>G228*G228/F228</f>
        <v>0.21971351985000312</v>
      </c>
      <c r="I228" s="97" t="s">
        <v>101</v>
      </c>
      <c r="K228" s="115" t="s">
        <v>835</v>
      </c>
    </row>
    <row r="229" spans="1:11" s="96" customFormat="1" ht="47.25">
      <c r="A229" s="107" t="s">
        <v>666</v>
      </c>
      <c r="B229" s="101" t="s">
        <v>667</v>
      </c>
      <c r="C229" s="83" t="s">
        <v>284</v>
      </c>
      <c r="D229" s="69">
        <v>3726858.6</v>
      </c>
      <c r="E229" s="99">
        <v>3382716.8</v>
      </c>
      <c r="F229" s="99">
        <v>1986251</v>
      </c>
      <c r="G229" s="99">
        <v>1724912.9</v>
      </c>
      <c r="H229" s="99">
        <v>1574668.7</v>
      </c>
      <c r="I229" s="121"/>
      <c r="K229" s="115" t="s">
        <v>416</v>
      </c>
    </row>
    <row r="230" spans="1:11" s="96" customFormat="1" ht="18.75">
      <c r="A230" s="146"/>
      <c r="B230" s="101" t="s">
        <v>146</v>
      </c>
      <c r="C230" s="83"/>
      <c r="D230" s="69"/>
      <c r="E230" s="99"/>
      <c r="F230" s="99"/>
      <c r="G230" s="99"/>
      <c r="H230" s="99"/>
      <c r="I230" s="121"/>
      <c r="K230" s="115"/>
    </row>
    <row r="231" spans="1:11" s="96" customFormat="1" ht="31.5">
      <c r="A231" s="146"/>
      <c r="B231" s="101" t="s">
        <v>668</v>
      </c>
      <c r="C231" s="83" t="s">
        <v>284</v>
      </c>
      <c r="D231" s="69">
        <v>1737965.4</v>
      </c>
      <c r="E231" s="100">
        <v>1513784</v>
      </c>
      <c r="F231" s="99">
        <v>369606.6</v>
      </c>
      <c r="G231" s="100">
        <v>40610</v>
      </c>
      <c r="H231" s="100">
        <v>0</v>
      </c>
      <c r="I231" s="121"/>
      <c r="K231" s="115" t="s">
        <v>417</v>
      </c>
    </row>
    <row r="232" spans="1:11" s="96" customFormat="1" ht="47.25">
      <c r="A232" s="146"/>
      <c r="B232" s="101" t="s">
        <v>285</v>
      </c>
      <c r="C232" s="83" t="s">
        <v>284</v>
      </c>
      <c r="D232" s="147">
        <v>0</v>
      </c>
      <c r="E232" s="147">
        <v>0</v>
      </c>
      <c r="F232" s="147">
        <v>0</v>
      </c>
      <c r="G232" s="147">
        <v>0</v>
      </c>
      <c r="H232" s="147">
        <v>0</v>
      </c>
      <c r="I232" s="121"/>
      <c r="K232" s="115" t="s">
        <v>418</v>
      </c>
    </row>
    <row r="233" spans="1:11" s="96" customFormat="1" ht="47.25">
      <c r="A233" s="148"/>
      <c r="B233" s="101" t="s">
        <v>286</v>
      </c>
      <c r="C233" s="83" t="s">
        <v>284</v>
      </c>
      <c r="D233" s="147">
        <v>0</v>
      </c>
      <c r="E233" s="147">
        <v>0</v>
      </c>
      <c r="F233" s="147">
        <v>0</v>
      </c>
      <c r="G233" s="100">
        <v>0</v>
      </c>
      <c r="H233" s="100">
        <v>0</v>
      </c>
      <c r="I233" s="121"/>
      <c r="K233" s="115" t="s">
        <v>419</v>
      </c>
    </row>
    <row r="234" spans="1:11" ht="338.25" customHeight="1">
      <c r="A234" s="30" t="s">
        <v>890</v>
      </c>
      <c r="B234" s="16" t="s">
        <v>891</v>
      </c>
      <c r="C234" s="3" t="s">
        <v>133</v>
      </c>
      <c r="D234" s="69">
        <v>96</v>
      </c>
      <c r="E234" s="89">
        <v>99.2</v>
      </c>
      <c r="F234" s="89">
        <v>87.53</v>
      </c>
      <c r="G234" s="89">
        <v>88.37</v>
      </c>
      <c r="H234" s="89">
        <v>89.46</v>
      </c>
      <c r="I234" s="207" t="s">
        <v>158</v>
      </c>
      <c r="K234" s="10" t="s">
        <v>441</v>
      </c>
    </row>
    <row r="235" spans="1:11" ht="15.75">
      <c r="A235" s="239" t="s">
        <v>669</v>
      </c>
      <c r="B235" s="224"/>
      <c r="C235" s="224"/>
      <c r="D235" s="224"/>
      <c r="E235" s="224"/>
      <c r="F235" s="224"/>
      <c r="G235" s="224"/>
      <c r="H235" s="224"/>
      <c r="I235" s="224"/>
      <c r="K235" s="10" t="s">
        <v>397</v>
      </c>
    </row>
    <row r="236" spans="1:11" s="96" customFormat="1" ht="63">
      <c r="A236" s="93" t="s">
        <v>670</v>
      </c>
      <c r="B236" s="97" t="s">
        <v>265</v>
      </c>
      <c r="C236" s="83" t="s">
        <v>519</v>
      </c>
      <c r="D236" s="75">
        <v>51</v>
      </c>
      <c r="E236" s="185">
        <v>52</v>
      </c>
      <c r="F236" s="136">
        <v>54</v>
      </c>
      <c r="G236" s="136">
        <v>57</v>
      </c>
      <c r="H236" s="136">
        <v>60</v>
      </c>
      <c r="I236" s="121"/>
      <c r="K236" s="115" t="s">
        <v>398</v>
      </c>
    </row>
    <row r="237" spans="1:11" s="96" customFormat="1" ht="94.5">
      <c r="A237" s="93" t="s">
        <v>671</v>
      </c>
      <c r="B237" s="97" t="s">
        <v>267</v>
      </c>
      <c r="C237" s="83" t="s">
        <v>133</v>
      </c>
      <c r="D237" s="145">
        <v>24.8</v>
      </c>
      <c r="E237" s="183">
        <v>61.3</v>
      </c>
      <c r="F237" s="150">
        <v>90.1</v>
      </c>
      <c r="G237" s="105">
        <v>90.1</v>
      </c>
      <c r="H237" s="105">
        <v>90.1</v>
      </c>
      <c r="I237" s="97" t="s">
        <v>102</v>
      </c>
      <c r="K237" s="115" t="s">
        <v>399</v>
      </c>
    </row>
    <row r="238" spans="1:11" s="96" customFormat="1" ht="94.5">
      <c r="A238" s="93" t="s">
        <v>672</v>
      </c>
      <c r="B238" s="97" t="s">
        <v>673</v>
      </c>
      <c r="C238" s="83" t="s">
        <v>133</v>
      </c>
      <c r="D238" s="151">
        <v>59.1</v>
      </c>
      <c r="E238" s="152">
        <v>67.8</v>
      </c>
      <c r="F238" s="99">
        <v>96.4</v>
      </c>
      <c r="G238" s="100">
        <v>100</v>
      </c>
      <c r="H238" s="100">
        <v>100</v>
      </c>
      <c r="I238" s="186" t="s">
        <v>596</v>
      </c>
      <c r="K238" s="115" t="s">
        <v>836</v>
      </c>
    </row>
    <row r="239" spans="1:11" s="96" customFormat="1" ht="63">
      <c r="A239" s="93" t="s">
        <v>674</v>
      </c>
      <c r="B239" s="97" t="s">
        <v>675</v>
      </c>
      <c r="C239" s="83" t="s">
        <v>133</v>
      </c>
      <c r="D239" s="74">
        <v>16.95736793327155</v>
      </c>
      <c r="E239" s="153">
        <v>21.19</v>
      </c>
      <c r="F239" s="153">
        <v>21.21</v>
      </c>
      <c r="G239" s="153">
        <v>21.23</v>
      </c>
      <c r="H239" s="153">
        <v>21.25</v>
      </c>
      <c r="I239" s="121"/>
      <c r="K239" s="115" t="s">
        <v>400</v>
      </c>
    </row>
    <row r="240" spans="1:11" s="96" customFormat="1" ht="47.25">
      <c r="A240" s="107" t="s">
        <v>676</v>
      </c>
      <c r="B240" s="97" t="s">
        <v>677</v>
      </c>
      <c r="C240" s="83"/>
      <c r="D240" s="78"/>
      <c r="E240" s="133"/>
      <c r="F240" s="133"/>
      <c r="G240" s="133"/>
      <c r="H240" s="133"/>
      <c r="I240" s="121"/>
      <c r="K240" s="115" t="s">
        <v>837</v>
      </c>
    </row>
    <row r="241" spans="1:11" s="96" customFormat="1" ht="157.5">
      <c r="A241" s="111"/>
      <c r="B241" s="97" t="s">
        <v>678</v>
      </c>
      <c r="C241" s="83" t="s">
        <v>133</v>
      </c>
      <c r="D241" s="72">
        <f>5/10*100</f>
        <v>50</v>
      </c>
      <c r="E241" s="127">
        <v>50</v>
      </c>
      <c r="F241" s="127">
        <v>60</v>
      </c>
      <c r="G241" s="127">
        <v>60</v>
      </c>
      <c r="H241" s="127">
        <v>60</v>
      </c>
      <c r="I241" s="154" t="s">
        <v>569</v>
      </c>
      <c r="K241" s="115" t="s">
        <v>838</v>
      </c>
    </row>
    <row r="242" spans="1:11" s="96" customFormat="1" ht="78.75">
      <c r="A242" s="111"/>
      <c r="B242" s="97" t="s">
        <v>679</v>
      </c>
      <c r="C242" s="83" t="s">
        <v>133</v>
      </c>
      <c r="D242" s="78">
        <v>62.550677632341035</v>
      </c>
      <c r="E242" s="153">
        <v>62.6</v>
      </c>
      <c r="F242" s="153">
        <f>E242*E252/F252</f>
        <v>62.480816938787285</v>
      </c>
      <c r="G242" s="153">
        <f>F242*F252/G252</f>
        <v>62.40880539388002</v>
      </c>
      <c r="H242" s="153">
        <f>G242*G252/H252</f>
        <v>62.33695965003166</v>
      </c>
      <c r="I242" s="196" t="s">
        <v>598</v>
      </c>
      <c r="K242" s="115" t="s">
        <v>839</v>
      </c>
    </row>
    <row r="243" spans="1:11" s="96" customFormat="1" ht="78.75">
      <c r="A243" s="112"/>
      <c r="B243" s="97" t="s">
        <v>680</v>
      </c>
      <c r="C243" s="83" t="s">
        <v>133</v>
      </c>
      <c r="D243" s="72">
        <f>4/4*100</f>
        <v>100</v>
      </c>
      <c r="E243" s="127">
        <v>100</v>
      </c>
      <c r="F243" s="127">
        <v>100</v>
      </c>
      <c r="G243" s="127">
        <v>100</v>
      </c>
      <c r="H243" s="127">
        <v>100</v>
      </c>
      <c r="I243" s="154" t="s">
        <v>766</v>
      </c>
      <c r="K243" s="115" t="s">
        <v>840</v>
      </c>
    </row>
    <row r="244" spans="1:11" s="96" customFormat="1" ht="47.25">
      <c r="A244" s="93" t="s">
        <v>681</v>
      </c>
      <c r="B244" s="101" t="s">
        <v>271</v>
      </c>
      <c r="C244" s="83" t="s">
        <v>519</v>
      </c>
      <c r="D244" s="75">
        <v>41</v>
      </c>
      <c r="E244" s="127">
        <v>45</v>
      </c>
      <c r="F244" s="127">
        <v>46</v>
      </c>
      <c r="G244" s="127">
        <v>48</v>
      </c>
      <c r="H244" s="127">
        <v>50</v>
      </c>
      <c r="I244" s="121"/>
      <c r="K244" s="115" t="s">
        <v>401</v>
      </c>
    </row>
    <row r="245" spans="1:11" s="96" customFormat="1" ht="78.75">
      <c r="A245" s="93" t="s">
        <v>682</v>
      </c>
      <c r="B245" s="101" t="s">
        <v>685</v>
      </c>
      <c r="C245" s="83" t="s">
        <v>284</v>
      </c>
      <c r="D245" s="103">
        <v>386257.7</v>
      </c>
      <c r="E245" s="99">
        <v>290557.1</v>
      </c>
      <c r="F245" s="99">
        <v>240313.7</v>
      </c>
      <c r="G245" s="99">
        <v>235880.7</v>
      </c>
      <c r="H245" s="99">
        <v>246593</v>
      </c>
      <c r="I245" s="97" t="s">
        <v>459</v>
      </c>
      <c r="K245" s="115" t="s">
        <v>412</v>
      </c>
    </row>
    <row r="246" spans="1:11" s="96" customFormat="1" ht="51" customHeight="1">
      <c r="A246" s="93" t="s">
        <v>683</v>
      </c>
      <c r="B246" s="101" t="s">
        <v>686</v>
      </c>
      <c r="C246" s="83" t="s">
        <v>284</v>
      </c>
      <c r="D246" s="103">
        <v>138466.5</v>
      </c>
      <c r="E246" s="99">
        <v>68411.3</v>
      </c>
      <c r="F246" s="99">
        <v>36461</v>
      </c>
      <c r="G246" s="99">
        <v>4317.7</v>
      </c>
      <c r="H246" s="99">
        <v>6162.5</v>
      </c>
      <c r="I246" s="97" t="s">
        <v>303</v>
      </c>
      <c r="K246" s="115" t="s">
        <v>413</v>
      </c>
    </row>
    <row r="247" spans="1:11" s="96" customFormat="1" ht="78.75">
      <c r="A247" s="93" t="s">
        <v>684</v>
      </c>
      <c r="B247" s="101" t="s">
        <v>687</v>
      </c>
      <c r="C247" s="83" t="s">
        <v>284</v>
      </c>
      <c r="D247" s="103">
        <v>98480.7</v>
      </c>
      <c r="E247" s="99">
        <v>123277</v>
      </c>
      <c r="F247" s="99">
        <v>123635</v>
      </c>
      <c r="G247" s="99">
        <v>129191.2</v>
      </c>
      <c r="H247" s="99">
        <v>133159.3</v>
      </c>
      <c r="I247" s="97" t="s">
        <v>304</v>
      </c>
      <c r="K247" s="115" t="s">
        <v>414</v>
      </c>
    </row>
    <row r="248" spans="1:11" s="96" customFormat="1" ht="78.75">
      <c r="A248" s="93" t="s">
        <v>689</v>
      </c>
      <c r="B248" s="101" t="s">
        <v>688</v>
      </c>
      <c r="C248" s="83" t="s">
        <v>133</v>
      </c>
      <c r="D248" s="72">
        <v>0</v>
      </c>
      <c r="E248" s="72">
        <v>0</v>
      </c>
      <c r="F248" s="72">
        <v>0</v>
      </c>
      <c r="G248" s="72">
        <v>0</v>
      </c>
      <c r="H248" s="72">
        <v>0</v>
      </c>
      <c r="I248" s="121"/>
      <c r="K248" s="115" t="s">
        <v>402</v>
      </c>
    </row>
    <row r="249" spans="1:11" s="96" customFormat="1" ht="47.25">
      <c r="A249" s="93" t="s">
        <v>691</v>
      </c>
      <c r="B249" s="101" t="s">
        <v>690</v>
      </c>
      <c r="C249" s="83" t="s">
        <v>133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121"/>
      <c r="K249" s="115" t="s">
        <v>403</v>
      </c>
    </row>
    <row r="250" spans="1:11" s="96" customFormat="1" ht="63">
      <c r="A250" s="93" t="s">
        <v>692</v>
      </c>
      <c r="B250" s="101" t="s">
        <v>693</v>
      </c>
      <c r="C250" s="83" t="s">
        <v>133</v>
      </c>
      <c r="D250" s="103">
        <v>24.6</v>
      </c>
      <c r="E250" s="105">
        <v>26.5</v>
      </c>
      <c r="F250" s="136">
        <v>40</v>
      </c>
      <c r="G250" s="136">
        <v>50</v>
      </c>
      <c r="H250" s="136">
        <v>55</v>
      </c>
      <c r="I250" s="186" t="s">
        <v>490</v>
      </c>
      <c r="K250" s="115" t="s">
        <v>841</v>
      </c>
    </row>
    <row r="251" spans="1:11" s="96" customFormat="1" ht="47.25">
      <c r="A251" s="93" t="s">
        <v>694</v>
      </c>
      <c r="B251" s="101" t="s">
        <v>276</v>
      </c>
      <c r="C251" s="83" t="s">
        <v>277</v>
      </c>
      <c r="D251" s="71" t="s">
        <v>538</v>
      </c>
      <c r="E251" s="71" t="s">
        <v>538</v>
      </c>
      <c r="F251" s="71" t="s">
        <v>538</v>
      </c>
      <c r="G251" s="71" t="s">
        <v>538</v>
      </c>
      <c r="H251" s="71" t="s">
        <v>538</v>
      </c>
      <c r="I251" s="121"/>
      <c r="K251" s="115" t="s">
        <v>404</v>
      </c>
    </row>
    <row r="252" spans="1:11" s="96" customFormat="1" ht="18.75">
      <c r="A252" s="93" t="s">
        <v>695</v>
      </c>
      <c r="B252" s="101" t="s">
        <v>279</v>
      </c>
      <c r="C252" s="83" t="s">
        <v>280</v>
      </c>
      <c r="D252" s="155">
        <f>(D253+D254)/2</f>
        <v>431.65</v>
      </c>
      <c r="E252" s="105">
        <f>(E253+E254)/2</f>
        <v>432.5</v>
      </c>
      <c r="F252" s="105">
        <f>(F253+F254)/2</f>
        <v>433.325</v>
      </c>
      <c r="G252" s="105">
        <f>(G253+G254)/2</f>
        <v>433.825</v>
      </c>
      <c r="H252" s="105">
        <f>(H253+H254)/2</f>
        <v>434.325</v>
      </c>
      <c r="I252" s="97"/>
      <c r="K252" s="115" t="s">
        <v>405</v>
      </c>
    </row>
    <row r="253" spans="1:11" s="96" customFormat="1" ht="47.25">
      <c r="A253" s="93" t="s">
        <v>696</v>
      </c>
      <c r="B253" s="101" t="s">
        <v>698</v>
      </c>
      <c r="C253" s="83" t="s">
        <v>280</v>
      </c>
      <c r="D253" s="103">
        <v>431.8</v>
      </c>
      <c r="E253" s="105">
        <v>431.5</v>
      </c>
      <c r="F253" s="105">
        <v>433.075</v>
      </c>
      <c r="G253" s="105">
        <f>F254</f>
        <v>433.575</v>
      </c>
      <c r="H253" s="105">
        <f>G254</f>
        <v>434.075</v>
      </c>
      <c r="I253" s="97" t="s">
        <v>712</v>
      </c>
      <c r="K253" s="115" t="s">
        <v>842</v>
      </c>
    </row>
    <row r="254" spans="1:11" s="96" customFormat="1" ht="63">
      <c r="A254" s="93" t="s">
        <v>697</v>
      </c>
      <c r="B254" s="101" t="s">
        <v>699</v>
      </c>
      <c r="C254" s="83" t="s">
        <v>280</v>
      </c>
      <c r="D254" s="105">
        <v>431.5</v>
      </c>
      <c r="E254" s="105">
        <v>433.5</v>
      </c>
      <c r="F254" s="105">
        <f>F253+0.5</f>
        <v>433.575</v>
      </c>
      <c r="G254" s="105">
        <f>G253+0.5</f>
        <v>434.075</v>
      </c>
      <c r="H254" s="105">
        <f>H253+0.5</f>
        <v>434.575</v>
      </c>
      <c r="I254" s="97" t="s">
        <v>715</v>
      </c>
      <c r="K254" s="115" t="s">
        <v>843</v>
      </c>
    </row>
    <row r="255" spans="1:11" s="96" customFormat="1" ht="31.5">
      <c r="A255" s="107" t="s">
        <v>700</v>
      </c>
      <c r="B255" s="101" t="s">
        <v>282</v>
      </c>
      <c r="C255" s="83" t="s">
        <v>283</v>
      </c>
      <c r="D255" s="69">
        <v>11787929.7</v>
      </c>
      <c r="E255" s="99">
        <v>13223381.1</v>
      </c>
      <c r="F255" s="99">
        <v>9648425.4</v>
      </c>
      <c r="G255" s="99">
        <v>8720945.5</v>
      </c>
      <c r="H255" s="99">
        <v>9296016.2</v>
      </c>
      <c r="I255" s="121"/>
      <c r="K255" s="115" t="s">
        <v>406</v>
      </c>
    </row>
    <row r="256" spans="1:11" s="96" customFormat="1" ht="31.5">
      <c r="A256" s="112"/>
      <c r="B256" s="101" t="s">
        <v>701</v>
      </c>
      <c r="C256" s="83" t="s">
        <v>283</v>
      </c>
      <c r="D256" s="69">
        <v>3443237.3</v>
      </c>
      <c r="E256" s="99">
        <v>4328853.9</v>
      </c>
      <c r="F256" s="99">
        <v>1398480.3</v>
      </c>
      <c r="G256" s="99">
        <v>908398.4</v>
      </c>
      <c r="H256" s="99">
        <v>548483.6</v>
      </c>
      <c r="I256" s="121"/>
      <c r="K256" s="115" t="s">
        <v>408</v>
      </c>
    </row>
    <row r="257" spans="1:11" s="96" customFormat="1" ht="31.5">
      <c r="A257" s="93" t="s">
        <v>702</v>
      </c>
      <c r="B257" s="101" t="s">
        <v>703</v>
      </c>
      <c r="C257" s="83" t="s">
        <v>283</v>
      </c>
      <c r="D257" s="72">
        <v>0</v>
      </c>
      <c r="E257" s="72">
        <v>0</v>
      </c>
      <c r="F257" s="72">
        <v>0</v>
      </c>
      <c r="G257" s="72">
        <v>0</v>
      </c>
      <c r="H257" s="72">
        <v>0</v>
      </c>
      <c r="I257" s="121"/>
      <c r="K257" s="115" t="s">
        <v>860</v>
      </c>
    </row>
    <row r="258" spans="1:11" s="96" customFormat="1" ht="47.25">
      <c r="A258" s="107" t="s">
        <v>704</v>
      </c>
      <c r="B258" s="101" t="s">
        <v>570</v>
      </c>
      <c r="C258" s="83" t="s">
        <v>283</v>
      </c>
      <c r="D258" s="69">
        <v>466599</v>
      </c>
      <c r="E258" s="99">
        <v>516339.3</v>
      </c>
      <c r="F258" s="99">
        <v>549222</v>
      </c>
      <c r="G258" s="99">
        <v>577147</v>
      </c>
      <c r="H258" s="99">
        <v>593811</v>
      </c>
      <c r="I258" s="186" t="s">
        <v>490</v>
      </c>
      <c r="K258" s="115" t="s">
        <v>420</v>
      </c>
    </row>
    <row r="259" spans="1:11" s="96" customFormat="1" ht="47.25">
      <c r="A259" s="112"/>
      <c r="B259" s="101" t="s">
        <v>705</v>
      </c>
      <c r="C259" s="83" t="s">
        <v>283</v>
      </c>
      <c r="D259" s="197">
        <f>D258/1000/D252</f>
        <v>1.080966060465655</v>
      </c>
      <c r="E259" s="197">
        <f>E258/1000/E252</f>
        <v>1.193848092485549</v>
      </c>
      <c r="F259" s="197">
        <f>F258/1000/F252</f>
        <v>1.2674597588415162</v>
      </c>
      <c r="G259" s="197">
        <f>G258/1000/G252</f>
        <v>1.330368236039878</v>
      </c>
      <c r="H259" s="197">
        <f>H258/1000/H252</f>
        <v>1.3672042825073392</v>
      </c>
      <c r="I259" s="186" t="s">
        <v>597</v>
      </c>
      <c r="K259" s="115" t="s">
        <v>421</v>
      </c>
    </row>
    <row r="260" spans="1:11" s="96" customFormat="1" ht="144.75" customHeight="1">
      <c r="A260" s="93" t="s">
        <v>706</v>
      </c>
      <c r="B260" s="101" t="s">
        <v>719</v>
      </c>
      <c r="C260" s="83" t="s">
        <v>133</v>
      </c>
      <c r="D260" s="103">
        <v>10.5</v>
      </c>
      <c r="E260" s="99">
        <v>28</v>
      </c>
      <c r="F260" s="174">
        <v>22.12</v>
      </c>
      <c r="G260" s="174">
        <v>17.07</v>
      </c>
      <c r="H260" s="174">
        <v>13.1</v>
      </c>
      <c r="I260" s="97" t="s">
        <v>484</v>
      </c>
      <c r="K260" s="115" t="s">
        <v>861</v>
      </c>
    </row>
    <row r="261" spans="1:11" s="96" customFormat="1" ht="47.25">
      <c r="A261" s="93" t="s">
        <v>716</v>
      </c>
      <c r="B261" s="101" t="s">
        <v>720</v>
      </c>
      <c r="C261" s="83" t="s">
        <v>183</v>
      </c>
      <c r="D261" s="72">
        <v>5</v>
      </c>
      <c r="E261" s="136">
        <v>25</v>
      </c>
      <c r="F261" s="136">
        <v>25</v>
      </c>
      <c r="G261" s="136">
        <v>25</v>
      </c>
      <c r="H261" s="136">
        <v>25</v>
      </c>
      <c r="I261" s="186" t="s">
        <v>490</v>
      </c>
      <c r="K261" s="115" t="s">
        <v>862</v>
      </c>
    </row>
    <row r="262" spans="1:11" s="96" customFormat="1" ht="146.25" customHeight="1">
      <c r="A262" s="93" t="s">
        <v>717</v>
      </c>
      <c r="B262" s="101" t="s">
        <v>721</v>
      </c>
      <c r="C262" s="83" t="s">
        <v>183</v>
      </c>
      <c r="D262" s="72">
        <v>1372</v>
      </c>
      <c r="E262" s="136">
        <v>133</v>
      </c>
      <c r="F262" s="136">
        <v>133</v>
      </c>
      <c r="G262" s="136">
        <v>133</v>
      </c>
      <c r="H262" s="136">
        <v>133</v>
      </c>
      <c r="I262" s="97" t="s">
        <v>571</v>
      </c>
      <c r="K262" s="115" t="s">
        <v>863</v>
      </c>
    </row>
    <row r="263" spans="1:11" s="96" customFormat="1" ht="48.75" customHeight="1">
      <c r="A263" s="93" t="s">
        <v>718</v>
      </c>
      <c r="B263" s="101" t="s">
        <v>722</v>
      </c>
      <c r="C263" s="83" t="s">
        <v>183</v>
      </c>
      <c r="D263" s="72">
        <v>5</v>
      </c>
      <c r="E263" s="72">
        <v>24</v>
      </c>
      <c r="F263" s="72">
        <v>24</v>
      </c>
      <c r="G263" s="72">
        <v>24</v>
      </c>
      <c r="H263" s="72">
        <v>24</v>
      </c>
      <c r="I263" s="186" t="s">
        <v>154</v>
      </c>
      <c r="K263" s="115" t="s">
        <v>864</v>
      </c>
    </row>
    <row r="264" spans="1:11" ht="15.75">
      <c r="A264" s="224" t="s">
        <v>723</v>
      </c>
      <c r="B264" s="224"/>
      <c r="C264" s="224"/>
      <c r="D264" s="224"/>
      <c r="E264" s="224"/>
      <c r="F264" s="224"/>
      <c r="G264" s="224"/>
      <c r="H264" s="224"/>
      <c r="I264" s="224"/>
      <c r="K264" s="24" t="s">
        <v>865</v>
      </c>
    </row>
    <row r="265" spans="1:11" s="96" customFormat="1" ht="31.5">
      <c r="A265" s="107" t="s">
        <v>724</v>
      </c>
      <c r="B265" s="97" t="s">
        <v>725</v>
      </c>
      <c r="C265" s="83"/>
      <c r="D265" s="133"/>
      <c r="E265" s="133"/>
      <c r="F265" s="133"/>
      <c r="G265" s="133"/>
      <c r="H265" s="133"/>
      <c r="I265" s="121"/>
      <c r="K265" s="106" t="s">
        <v>866</v>
      </c>
    </row>
    <row r="266" spans="1:11" s="96" customFormat="1" ht="31.5">
      <c r="A266" s="111"/>
      <c r="B266" s="97" t="s">
        <v>650</v>
      </c>
      <c r="C266" s="83" t="s">
        <v>726</v>
      </c>
      <c r="D266" s="69">
        <f>E266*E252/D252</f>
        <v>848.9817039267926</v>
      </c>
      <c r="E266" s="69">
        <f>F266*F252/E252</f>
        <v>847.3131849710983</v>
      </c>
      <c r="F266" s="132">
        <v>845.7</v>
      </c>
      <c r="G266" s="69">
        <f>F266*F252/G252</f>
        <v>844.7252982193281</v>
      </c>
      <c r="H266" s="69">
        <f>G266*G252/H252</f>
        <v>843.7528406147471</v>
      </c>
      <c r="I266" s="132"/>
      <c r="K266" s="106" t="s">
        <v>867</v>
      </c>
    </row>
    <row r="267" spans="1:11" s="96" customFormat="1" ht="31.5">
      <c r="A267" s="111"/>
      <c r="B267" s="97" t="s">
        <v>651</v>
      </c>
      <c r="C267" s="83" t="s">
        <v>727</v>
      </c>
      <c r="D267" s="171">
        <f>0.0146*12</f>
        <v>0.1752</v>
      </c>
      <c r="E267" s="172">
        <v>0.168</v>
      </c>
      <c r="F267" s="173">
        <v>0.162</v>
      </c>
      <c r="G267" s="173">
        <v>0.162</v>
      </c>
      <c r="H267" s="173">
        <v>0.162</v>
      </c>
      <c r="I267" s="173"/>
      <c r="K267" s="106" t="s">
        <v>868</v>
      </c>
    </row>
    <row r="268" spans="1:11" s="96" customFormat="1" ht="31.5">
      <c r="A268" s="111"/>
      <c r="B268" s="97" t="s">
        <v>652</v>
      </c>
      <c r="C268" s="83" t="s">
        <v>728</v>
      </c>
      <c r="D268" s="74">
        <v>28.32</v>
      </c>
      <c r="E268" s="74">
        <v>28.32</v>
      </c>
      <c r="F268" s="153">
        <v>27.47</v>
      </c>
      <c r="G268" s="153">
        <v>27.47</v>
      </c>
      <c r="H268" s="153">
        <v>27.47</v>
      </c>
      <c r="I268" s="153"/>
      <c r="K268" s="106" t="s">
        <v>869</v>
      </c>
    </row>
    <row r="269" spans="1:11" s="96" customFormat="1" ht="31.5">
      <c r="A269" s="111"/>
      <c r="B269" s="97" t="s">
        <v>653</v>
      </c>
      <c r="C269" s="83" t="s">
        <v>728</v>
      </c>
      <c r="D269" s="74">
        <v>42.48</v>
      </c>
      <c r="E269" s="74">
        <v>42.48</v>
      </c>
      <c r="F269" s="153">
        <v>41.21</v>
      </c>
      <c r="G269" s="153">
        <v>39.96</v>
      </c>
      <c r="H269" s="153">
        <v>39</v>
      </c>
      <c r="I269" s="153"/>
      <c r="K269" s="106" t="s">
        <v>870</v>
      </c>
    </row>
    <row r="270" spans="1:11" s="96" customFormat="1" ht="31.5">
      <c r="A270" s="112"/>
      <c r="B270" s="97" t="s">
        <v>654</v>
      </c>
      <c r="C270" s="83" t="s">
        <v>728</v>
      </c>
      <c r="D270" s="74">
        <v>151.2</v>
      </c>
      <c r="E270" s="74">
        <v>151.2</v>
      </c>
      <c r="F270" s="153">
        <v>134.568</v>
      </c>
      <c r="G270" s="153">
        <v>134.568</v>
      </c>
      <c r="H270" s="153">
        <v>134.568</v>
      </c>
      <c r="I270" s="153"/>
      <c r="K270" s="106" t="s">
        <v>871</v>
      </c>
    </row>
    <row r="271" spans="1:11" s="92" customFormat="1" ht="47.25">
      <c r="A271" s="107" t="s">
        <v>729</v>
      </c>
      <c r="B271" s="97" t="s">
        <v>730</v>
      </c>
      <c r="C271" s="83"/>
      <c r="D271" s="172"/>
      <c r="E271" s="133"/>
      <c r="F271" s="133"/>
      <c r="G271" s="133"/>
      <c r="H271" s="133"/>
      <c r="I271" s="121"/>
      <c r="K271" s="114" t="s">
        <v>872</v>
      </c>
    </row>
    <row r="272" spans="1:11" s="92" customFormat="1" ht="47.25">
      <c r="A272" s="111"/>
      <c r="B272" s="97" t="s">
        <v>650</v>
      </c>
      <c r="C272" s="83" t="s">
        <v>731</v>
      </c>
      <c r="D272" s="69">
        <v>60.6</v>
      </c>
      <c r="E272" s="69">
        <v>19.9</v>
      </c>
      <c r="F272" s="69">
        <v>19.3</v>
      </c>
      <c r="G272" s="69">
        <v>19</v>
      </c>
      <c r="H272" s="69">
        <v>18.5</v>
      </c>
      <c r="I272" s="186" t="s">
        <v>490</v>
      </c>
      <c r="K272" s="209" t="s">
        <v>873</v>
      </c>
    </row>
    <row r="273" spans="1:11" s="92" customFormat="1" ht="31.5">
      <c r="A273" s="111"/>
      <c r="B273" s="97" t="s">
        <v>651</v>
      </c>
      <c r="C273" s="83" t="s">
        <v>727</v>
      </c>
      <c r="D273" s="172">
        <f>12*0.0146</f>
        <v>0.1752</v>
      </c>
      <c r="E273" s="156">
        <v>0.148</v>
      </c>
      <c r="F273" s="156">
        <v>1.145</v>
      </c>
      <c r="G273" s="156">
        <v>1.144</v>
      </c>
      <c r="H273" s="156">
        <v>1.143</v>
      </c>
      <c r="I273" s="186" t="s">
        <v>490</v>
      </c>
      <c r="K273" s="209" t="s">
        <v>874</v>
      </c>
    </row>
    <row r="274" spans="1:11" s="92" customFormat="1" ht="47.25">
      <c r="A274" s="111"/>
      <c r="B274" s="97" t="s">
        <v>652</v>
      </c>
      <c r="C274" s="83" t="s">
        <v>732</v>
      </c>
      <c r="D274" s="74">
        <v>10.54</v>
      </c>
      <c r="E274" s="78">
        <v>10.54</v>
      </c>
      <c r="F274" s="78">
        <v>10.44</v>
      </c>
      <c r="G274" s="78">
        <v>10.34</v>
      </c>
      <c r="H274" s="78">
        <v>10.24</v>
      </c>
      <c r="I274" s="121"/>
      <c r="K274" s="209" t="s">
        <v>875</v>
      </c>
    </row>
    <row r="275" spans="1:11" s="92" customFormat="1" ht="47.25">
      <c r="A275" s="111"/>
      <c r="B275" s="97" t="s">
        <v>653</v>
      </c>
      <c r="C275" s="83" t="s">
        <v>732</v>
      </c>
      <c r="D275" s="74">
        <v>11.08</v>
      </c>
      <c r="E275" s="78">
        <v>14.66</v>
      </c>
      <c r="F275" s="78">
        <v>14.66</v>
      </c>
      <c r="G275" s="78">
        <v>14.66</v>
      </c>
      <c r="H275" s="78">
        <v>14.66</v>
      </c>
      <c r="I275" s="186" t="s">
        <v>490</v>
      </c>
      <c r="K275" s="209" t="s">
        <v>876</v>
      </c>
    </row>
    <row r="276" spans="1:11" s="92" customFormat="1" ht="47.25">
      <c r="A276" s="112"/>
      <c r="B276" s="97" t="s">
        <v>654</v>
      </c>
      <c r="C276" s="83" t="s">
        <v>732</v>
      </c>
      <c r="D276" s="74">
        <v>1.14</v>
      </c>
      <c r="E276" s="78">
        <v>1.14</v>
      </c>
      <c r="F276" s="78">
        <v>1.14</v>
      </c>
      <c r="G276" s="78">
        <v>1.14</v>
      </c>
      <c r="H276" s="78">
        <v>1.14</v>
      </c>
      <c r="I276" s="121"/>
      <c r="K276" s="114" t="s">
        <v>877</v>
      </c>
    </row>
    <row r="277" spans="1:9" ht="15.75">
      <c r="A277" s="33"/>
      <c r="B277" s="17"/>
      <c r="C277" s="1"/>
      <c r="D277" s="33"/>
      <c r="E277" s="33"/>
      <c r="F277" s="33"/>
      <c r="G277" s="33"/>
      <c r="H277" s="33"/>
      <c r="I277" s="2"/>
    </row>
    <row r="278" spans="1:9" ht="18.75">
      <c r="A278" s="237" t="s">
        <v>312</v>
      </c>
      <c r="B278" s="237"/>
      <c r="C278" s="237"/>
      <c r="D278" s="237"/>
      <c r="E278" s="237"/>
      <c r="F278" s="237"/>
      <c r="G278" s="237"/>
      <c r="H278" s="237"/>
      <c r="I278" s="237"/>
    </row>
    <row r="279" spans="1:9" ht="18.75">
      <c r="A279" s="238" t="s">
        <v>160</v>
      </c>
      <c r="B279" s="238"/>
      <c r="C279" s="238"/>
      <c r="D279" s="238"/>
      <c r="E279" s="238"/>
      <c r="F279" s="238"/>
      <c r="G279" s="238"/>
      <c r="H279" s="238"/>
      <c r="I279" s="238"/>
    </row>
    <row r="280" spans="1:9" ht="15.75">
      <c r="A280" s="231" t="s">
        <v>313</v>
      </c>
      <c r="B280" s="231"/>
      <c r="C280" s="231"/>
      <c r="D280" s="231"/>
      <c r="E280" s="231"/>
      <c r="F280" s="231"/>
      <c r="G280" s="231"/>
      <c r="H280" s="231"/>
      <c r="I280" s="231"/>
    </row>
    <row r="281" spans="1:9" ht="15.75">
      <c r="A281" s="31"/>
      <c r="B281" s="18"/>
      <c r="C281" s="18"/>
      <c r="D281" s="31"/>
      <c r="E281" s="31"/>
      <c r="F281" s="31"/>
      <c r="G281" s="31"/>
      <c r="H281" s="31"/>
      <c r="I281" s="18"/>
    </row>
    <row r="282" spans="1:9" ht="15.75">
      <c r="A282" s="223" t="s">
        <v>290</v>
      </c>
      <c r="B282" s="230" t="s">
        <v>289</v>
      </c>
      <c r="C282" s="222" t="s">
        <v>127</v>
      </c>
      <c r="D282" s="223" t="s">
        <v>128</v>
      </c>
      <c r="E282" s="223"/>
      <c r="F282" s="223"/>
      <c r="G282" s="223"/>
      <c r="H282" s="223"/>
      <c r="I282" s="222" t="s">
        <v>129</v>
      </c>
    </row>
    <row r="283" spans="1:9" ht="15.75">
      <c r="A283" s="223"/>
      <c r="B283" s="230"/>
      <c r="C283" s="222"/>
      <c r="D283" s="41">
        <f>E283-1</f>
        <v>2010</v>
      </c>
      <c r="E283" s="41">
        <f>$D$8</f>
        <v>2011</v>
      </c>
      <c r="F283" s="41">
        <f>E283+1</f>
        <v>2012</v>
      </c>
      <c r="G283" s="41">
        <f>F283+1</f>
        <v>2013</v>
      </c>
      <c r="H283" s="41">
        <f>G283+1</f>
        <v>2014</v>
      </c>
      <c r="I283" s="222"/>
    </row>
    <row r="284" spans="1:11" s="11" customFormat="1" ht="15.75">
      <c r="A284" s="29">
        <v>1</v>
      </c>
      <c r="B284" s="8">
        <v>2</v>
      </c>
      <c r="C284" s="8">
        <v>3</v>
      </c>
      <c r="D284" s="29">
        <v>4</v>
      </c>
      <c r="E284" s="29">
        <v>5</v>
      </c>
      <c r="F284" s="29">
        <v>6</v>
      </c>
      <c r="G284" s="29">
        <v>7</v>
      </c>
      <c r="H284" s="29">
        <v>8</v>
      </c>
      <c r="I284" s="8">
        <v>9</v>
      </c>
      <c r="K284" s="15"/>
    </row>
    <row r="285" spans="1:11" ht="15.75">
      <c r="A285" s="235" t="s">
        <v>294</v>
      </c>
      <c r="B285" s="236"/>
      <c r="C285" s="236"/>
      <c r="D285" s="235"/>
      <c r="E285" s="235"/>
      <c r="F285" s="235"/>
      <c r="G285" s="235"/>
      <c r="H285" s="235"/>
      <c r="I285" s="235"/>
      <c r="K285" s="10" t="s">
        <v>428</v>
      </c>
    </row>
    <row r="286" spans="1:11" ht="47.25">
      <c r="A286" s="32" t="s">
        <v>132</v>
      </c>
      <c r="B286" s="7" t="s">
        <v>306</v>
      </c>
      <c r="C286" s="3" t="s">
        <v>183</v>
      </c>
      <c r="D286" s="71">
        <v>0.52</v>
      </c>
      <c r="E286" s="71">
        <v>0.52</v>
      </c>
      <c r="F286" s="71">
        <v>0.52</v>
      </c>
      <c r="G286" s="71">
        <v>0.52</v>
      </c>
      <c r="H286" s="71">
        <v>0.52</v>
      </c>
      <c r="I286" s="8"/>
      <c r="K286" s="22" t="s">
        <v>429</v>
      </c>
    </row>
    <row r="287" spans="1:11" ht="146.25" customHeight="1">
      <c r="A287" s="32" t="s">
        <v>134</v>
      </c>
      <c r="B287" s="7" t="s">
        <v>307</v>
      </c>
      <c r="C287" s="3" t="s">
        <v>133</v>
      </c>
      <c r="D287" s="70">
        <v>93</v>
      </c>
      <c r="E287" s="144">
        <v>95</v>
      </c>
      <c r="F287" s="144">
        <v>95</v>
      </c>
      <c r="G287" s="144">
        <v>95</v>
      </c>
      <c r="H287" s="144">
        <v>95</v>
      </c>
      <c r="I287" s="207" t="s">
        <v>300</v>
      </c>
      <c r="K287" s="10" t="s">
        <v>430</v>
      </c>
    </row>
    <row r="288" spans="1:11" ht="78.75">
      <c r="A288" s="32" t="s">
        <v>136</v>
      </c>
      <c r="B288" s="7" t="s">
        <v>889</v>
      </c>
      <c r="C288" s="3" t="s">
        <v>133</v>
      </c>
      <c r="D288" s="71">
        <v>100</v>
      </c>
      <c r="E288" s="144">
        <v>100</v>
      </c>
      <c r="F288" s="144">
        <v>100</v>
      </c>
      <c r="G288" s="144">
        <v>100</v>
      </c>
      <c r="H288" s="144">
        <v>100</v>
      </c>
      <c r="I288" s="8"/>
      <c r="K288" s="22" t="s">
        <v>431</v>
      </c>
    </row>
    <row r="289" spans="1:11" ht="110.25">
      <c r="A289" s="32" t="s">
        <v>137</v>
      </c>
      <c r="B289" s="7" t="s">
        <v>308</v>
      </c>
      <c r="C289" s="3" t="s">
        <v>133</v>
      </c>
      <c r="D289" s="71">
        <v>99.9</v>
      </c>
      <c r="E289" s="71">
        <v>99.9</v>
      </c>
      <c r="F289" s="71">
        <v>99.9</v>
      </c>
      <c r="G289" s="71">
        <v>99.9</v>
      </c>
      <c r="H289" s="71">
        <v>99.9</v>
      </c>
      <c r="I289" s="8"/>
      <c r="K289" s="22" t="s">
        <v>432</v>
      </c>
    </row>
    <row r="290" spans="1:11" s="96" customFormat="1" ht="63">
      <c r="A290" s="93" t="s">
        <v>140</v>
      </c>
      <c r="B290" s="157" t="s">
        <v>746</v>
      </c>
      <c r="C290" s="83" t="s">
        <v>750</v>
      </c>
      <c r="D290" s="74">
        <v>3.28</v>
      </c>
      <c r="E290" s="74">
        <v>3.43</v>
      </c>
      <c r="F290" s="71">
        <v>3.59</v>
      </c>
      <c r="G290" s="71">
        <v>3.67</v>
      </c>
      <c r="H290" s="71">
        <v>3.68</v>
      </c>
      <c r="I290" s="83"/>
      <c r="K290" s="95" t="s">
        <v>433</v>
      </c>
    </row>
    <row r="291" spans="1:11" s="96" customFormat="1" ht="31.5">
      <c r="A291" s="93" t="s">
        <v>141</v>
      </c>
      <c r="B291" s="157" t="s">
        <v>747</v>
      </c>
      <c r="C291" s="83" t="s">
        <v>749</v>
      </c>
      <c r="D291" s="78">
        <v>125.76</v>
      </c>
      <c r="E291" s="78">
        <f>D291*D252/E252</f>
        <v>125.5128416184971</v>
      </c>
      <c r="F291" s="78">
        <f>E291*E252/F252</f>
        <v>125.27387988230542</v>
      </c>
      <c r="G291" s="78">
        <v>9.61</v>
      </c>
      <c r="H291" s="78">
        <f>G291*G252/H252</f>
        <v>9.598936856040984</v>
      </c>
      <c r="I291" s="83"/>
      <c r="K291" s="95" t="s">
        <v>434</v>
      </c>
    </row>
    <row r="292" spans="1:11" s="96" customFormat="1" ht="63">
      <c r="A292" s="93" t="s">
        <v>143</v>
      </c>
      <c r="B292" s="157" t="s">
        <v>748</v>
      </c>
      <c r="C292" s="83" t="s">
        <v>133</v>
      </c>
      <c r="D292" s="80">
        <v>100</v>
      </c>
      <c r="E292" s="80">
        <v>100</v>
      </c>
      <c r="F292" s="80">
        <v>100</v>
      </c>
      <c r="G292" s="80">
        <v>100</v>
      </c>
      <c r="H292" s="80">
        <v>100</v>
      </c>
      <c r="I292" s="83"/>
      <c r="K292" s="106" t="s">
        <v>878</v>
      </c>
    </row>
    <row r="293" spans="1:11" ht="15.75">
      <c r="A293" s="234" t="s">
        <v>305</v>
      </c>
      <c r="B293" s="234"/>
      <c r="C293" s="234"/>
      <c r="D293" s="234"/>
      <c r="E293" s="234"/>
      <c r="F293" s="234"/>
      <c r="G293" s="234"/>
      <c r="H293" s="234"/>
      <c r="I293" s="234"/>
      <c r="K293" s="10" t="s">
        <v>435</v>
      </c>
    </row>
    <row r="294" spans="1:11" s="96" customFormat="1" ht="47.25">
      <c r="A294" s="93" t="s">
        <v>148</v>
      </c>
      <c r="B294" s="157" t="s">
        <v>733</v>
      </c>
      <c r="C294" s="158" t="s">
        <v>173</v>
      </c>
      <c r="D294" s="103">
        <v>2.6</v>
      </c>
      <c r="E294" s="174">
        <f>5000000/(E252*1000)</f>
        <v>11.560693641618498</v>
      </c>
      <c r="F294" s="174">
        <f>E294*1.03</f>
        <v>11.907514450867053</v>
      </c>
      <c r="G294" s="174">
        <f>F294*1.033</f>
        <v>12.300462427745664</v>
      </c>
      <c r="H294" s="174">
        <f>G294*1.037</f>
        <v>12.755579537572252</v>
      </c>
      <c r="I294" s="83"/>
      <c r="K294" s="106" t="s">
        <v>882</v>
      </c>
    </row>
    <row r="295" spans="1:11" s="96" customFormat="1" ht="47.25">
      <c r="A295" s="93" t="s">
        <v>150</v>
      </c>
      <c r="B295" s="157" t="s">
        <v>734</v>
      </c>
      <c r="C295" s="158" t="s">
        <v>173</v>
      </c>
      <c r="D295" s="69">
        <v>4007.528107043559</v>
      </c>
      <c r="E295" s="99">
        <v>3789.19</v>
      </c>
      <c r="F295" s="99">
        <v>1979.12</v>
      </c>
      <c r="G295" s="99">
        <v>1733.24</v>
      </c>
      <c r="H295" s="99">
        <v>1688.6</v>
      </c>
      <c r="I295" s="83"/>
      <c r="K295" s="106" t="s">
        <v>883</v>
      </c>
    </row>
    <row r="296" spans="1:11" s="96" customFormat="1" ht="64.5" customHeight="1">
      <c r="A296" s="93" t="s">
        <v>152</v>
      </c>
      <c r="B296" s="157" t="s">
        <v>735</v>
      </c>
      <c r="C296" s="83" t="s">
        <v>133</v>
      </c>
      <c r="D296" s="71">
        <v>13.8</v>
      </c>
      <c r="E296" s="99">
        <v>12.4</v>
      </c>
      <c r="F296" s="99">
        <v>8.9</v>
      </c>
      <c r="G296" s="99">
        <v>8.6</v>
      </c>
      <c r="H296" s="99">
        <v>7.9</v>
      </c>
      <c r="I296" s="83"/>
      <c r="K296" s="95" t="s">
        <v>436</v>
      </c>
    </row>
    <row r="297" spans="1:11" s="96" customFormat="1" ht="31.5">
      <c r="A297" s="93" t="s">
        <v>166</v>
      </c>
      <c r="B297" s="157" t="s">
        <v>311</v>
      </c>
      <c r="C297" s="158" t="s">
        <v>736</v>
      </c>
      <c r="D297" s="219">
        <f>2004/D252*10</f>
        <v>46.426502953782</v>
      </c>
      <c r="E297" s="219">
        <f>2004/E252*10</f>
        <v>46.335260115606935</v>
      </c>
      <c r="F297" s="219">
        <f>2004/F252*10</f>
        <v>46.24704321236947</v>
      </c>
      <c r="G297" s="219">
        <f>2004/G252*10</f>
        <v>46.19374171612978</v>
      </c>
      <c r="H297" s="219">
        <f>2004/H252*10</f>
        <v>46.140562942496985</v>
      </c>
      <c r="I297" s="83"/>
      <c r="K297" s="95" t="s">
        <v>439</v>
      </c>
    </row>
    <row r="298" spans="1:11" s="96" customFormat="1" ht="31.5">
      <c r="A298" s="93" t="s">
        <v>167</v>
      </c>
      <c r="B298" s="157" t="s">
        <v>737</v>
      </c>
      <c r="C298" s="158" t="s">
        <v>145</v>
      </c>
      <c r="D298" s="69">
        <v>1203.7</v>
      </c>
      <c r="E298" s="69">
        <v>1293.8</v>
      </c>
      <c r="F298" s="69">
        <v>1293.8</v>
      </c>
      <c r="G298" s="69">
        <v>1293.8</v>
      </c>
      <c r="H298" s="69">
        <v>1293.8</v>
      </c>
      <c r="I298" s="83"/>
      <c r="K298" s="95" t="s">
        <v>440</v>
      </c>
    </row>
    <row r="299" spans="1:11" s="96" customFormat="1" ht="47.25">
      <c r="A299" s="93" t="s">
        <v>168</v>
      </c>
      <c r="B299" s="157" t="s">
        <v>309</v>
      </c>
      <c r="C299" s="83" t="s">
        <v>133</v>
      </c>
      <c r="D299" s="69">
        <v>30.1</v>
      </c>
      <c r="E299" s="136">
        <v>52</v>
      </c>
      <c r="F299" s="136">
        <v>53</v>
      </c>
      <c r="G299" s="136">
        <v>54</v>
      </c>
      <c r="H299" s="136">
        <v>54</v>
      </c>
      <c r="I299" s="83"/>
      <c r="K299" s="95" t="s">
        <v>437</v>
      </c>
    </row>
    <row r="300" spans="1:11" s="96" customFormat="1" ht="47.25">
      <c r="A300" s="93" t="s">
        <v>170</v>
      </c>
      <c r="B300" s="157" t="s">
        <v>310</v>
      </c>
      <c r="C300" s="83" t="s">
        <v>133</v>
      </c>
      <c r="D300" s="71">
        <v>24.2</v>
      </c>
      <c r="E300" s="136">
        <v>50</v>
      </c>
      <c r="F300" s="136">
        <v>52</v>
      </c>
      <c r="G300" s="136">
        <v>55</v>
      </c>
      <c r="H300" s="136">
        <v>60</v>
      </c>
      <c r="I300" s="83"/>
      <c r="K300" s="95" t="s">
        <v>438</v>
      </c>
    </row>
    <row r="301" spans="1:11" s="96" customFormat="1" ht="80.25" customHeight="1">
      <c r="A301" s="93" t="s">
        <v>177</v>
      </c>
      <c r="B301" s="157" t="s">
        <v>738</v>
      </c>
      <c r="C301" s="83" t="s">
        <v>133</v>
      </c>
      <c r="D301" s="78">
        <v>32.38</v>
      </c>
      <c r="E301" s="160">
        <v>72</v>
      </c>
      <c r="F301" s="160">
        <v>94</v>
      </c>
      <c r="G301" s="160">
        <v>94</v>
      </c>
      <c r="H301" s="160">
        <v>98</v>
      </c>
      <c r="I301" s="83"/>
      <c r="K301" s="106" t="s">
        <v>879</v>
      </c>
    </row>
    <row r="302" spans="1:11" s="96" customFormat="1" ht="66.75" customHeight="1">
      <c r="A302" s="93" t="s">
        <v>179</v>
      </c>
      <c r="B302" s="159" t="s">
        <v>744</v>
      </c>
      <c r="C302" s="83" t="s">
        <v>133</v>
      </c>
      <c r="D302" s="72">
        <v>100</v>
      </c>
      <c r="E302" s="72">
        <v>100</v>
      </c>
      <c r="F302" s="72">
        <v>100</v>
      </c>
      <c r="G302" s="72">
        <v>100</v>
      </c>
      <c r="H302" s="72">
        <v>100</v>
      </c>
      <c r="I302" s="83"/>
      <c r="K302" s="106" t="s">
        <v>880</v>
      </c>
    </row>
    <row r="303" spans="1:11" s="96" customFormat="1" ht="63">
      <c r="A303" s="93" t="s">
        <v>180</v>
      </c>
      <c r="B303" s="157" t="s">
        <v>745</v>
      </c>
      <c r="C303" s="83" t="s">
        <v>133</v>
      </c>
      <c r="D303" s="72">
        <v>100</v>
      </c>
      <c r="E303" s="72">
        <v>100</v>
      </c>
      <c r="F303" s="72">
        <v>100</v>
      </c>
      <c r="G303" s="72">
        <v>100</v>
      </c>
      <c r="H303" s="72">
        <v>100</v>
      </c>
      <c r="I303" s="83"/>
      <c r="K303" s="106" t="s">
        <v>881</v>
      </c>
    </row>
  </sheetData>
  <sheetProtection/>
  <mergeCells count="40">
    <mergeCell ref="A1:I1"/>
    <mergeCell ref="A7:I7"/>
    <mergeCell ref="A16:I16"/>
    <mergeCell ref="A17:I17"/>
    <mergeCell ref="A8:C8"/>
    <mergeCell ref="A4:I4"/>
    <mergeCell ref="A6:I6"/>
    <mergeCell ref="E8:I8"/>
    <mergeCell ref="A3:I3"/>
    <mergeCell ref="A5:I5"/>
    <mergeCell ref="A18:I18"/>
    <mergeCell ref="B20:B21"/>
    <mergeCell ref="A24:I24"/>
    <mergeCell ref="A293:I293"/>
    <mergeCell ref="A285:I285"/>
    <mergeCell ref="A278:I278"/>
    <mergeCell ref="A280:I280"/>
    <mergeCell ref="A279:I279"/>
    <mergeCell ref="A235:I235"/>
    <mergeCell ref="A282:A283"/>
    <mergeCell ref="I282:I283"/>
    <mergeCell ref="B282:B283"/>
    <mergeCell ref="C282:C283"/>
    <mergeCell ref="D282:H282"/>
    <mergeCell ref="A264:I264"/>
    <mergeCell ref="A60:I60"/>
    <mergeCell ref="A203:I203"/>
    <mergeCell ref="A66:I66"/>
    <mergeCell ref="A131:I131"/>
    <mergeCell ref="A145:I145"/>
    <mergeCell ref="A182:I182"/>
    <mergeCell ref="A189:I189"/>
    <mergeCell ref="A78:I78"/>
    <mergeCell ref="A45:I45"/>
    <mergeCell ref="A34:I34"/>
    <mergeCell ref="C20:C21"/>
    <mergeCell ref="D20:H20"/>
    <mergeCell ref="I20:I21"/>
    <mergeCell ref="A23:I23"/>
    <mergeCell ref="A20:A21"/>
  </mergeCells>
  <printOptions horizontalCentered="1"/>
  <pageMargins left="0.3937007874015748" right="0.3937007874015748" top="0.5905511811023623" bottom="0.3937007874015748" header="0.31496062992125984" footer="0.11811023622047245"/>
  <pageSetup fitToHeight="25" fitToWidth="1" horizontalDpi="600" verticalDpi="600" orientation="landscape" paperSize="9" scale="6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Normal="75" zoomScaleSheetLayoutView="100" zoomScalePageLayoutView="0" workbookViewId="0" topLeftCell="A12">
      <selection activeCell="B25" sqref="B25"/>
    </sheetView>
  </sheetViews>
  <sheetFormatPr defaultColWidth="9.00390625" defaultRowHeight="15.75" outlineLevelCol="1"/>
  <cols>
    <col min="1" max="1" width="8.375" style="42" customWidth="1"/>
    <col min="2" max="2" width="52.50390625" style="9" customWidth="1"/>
    <col min="3" max="3" width="15.50390625" style="40" customWidth="1"/>
    <col min="4" max="6" width="11.00390625" style="43" customWidth="1"/>
    <col min="7" max="7" width="31.25390625" style="43" customWidth="1"/>
    <col min="8" max="8" width="4.00390625" style="43" customWidth="1"/>
    <col min="9" max="9" width="19.25390625" style="44" hidden="1" customWidth="1" outlineLevel="1"/>
    <col min="10" max="10" width="9.00390625" style="43" customWidth="1" collapsed="1"/>
    <col min="11" max="16384" width="9.00390625" style="43" customWidth="1"/>
  </cols>
  <sheetData>
    <row r="1" spans="1:7" ht="20.25">
      <c r="A1" s="248" t="s">
        <v>912</v>
      </c>
      <c r="B1" s="248"/>
      <c r="C1" s="248"/>
      <c r="D1" s="248"/>
      <c r="E1" s="248"/>
      <c r="F1" s="248"/>
      <c r="G1" s="248"/>
    </row>
    <row r="2" spans="1:7" ht="15.75">
      <c r="A2" s="163"/>
      <c r="B2" s="96"/>
      <c r="C2" s="164"/>
      <c r="D2" s="165"/>
      <c r="E2" s="165"/>
      <c r="F2" s="165"/>
      <c r="G2" s="165"/>
    </row>
    <row r="3" spans="1:7" ht="18.75">
      <c r="A3" s="249" t="s">
        <v>896</v>
      </c>
      <c r="B3" s="249"/>
      <c r="C3" s="249"/>
      <c r="D3" s="249"/>
      <c r="E3" s="249"/>
      <c r="F3" s="249"/>
      <c r="G3" s="249"/>
    </row>
    <row r="4" spans="1:7" ht="18.75">
      <c r="A4" s="250" t="s">
        <v>897</v>
      </c>
      <c r="B4" s="250"/>
      <c r="C4" s="250"/>
      <c r="D4" s="250"/>
      <c r="E4" s="250"/>
      <c r="F4" s="166">
        <v>2011</v>
      </c>
      <c r="G4" s="167" t="s">
        <v>261</v>
      </c>
    </row>
    <row r="5" spans="1:7" ht="23.25" customHeight="1">
      <c r="A5" s="252" t="s">
        <v>713</v>
      </c>
      <c r="B5" s="252"/>
      <c r="C5" s="252"/>
      <c r="D5" s="252"/>
      <c r="E5" s="252"/>
      <c r="F5" s="252"/>
      <c r="G5" s="252"/>
    </row>
    <row r="6" spans="1:9" s="47" customFormat="1" ht="12.75">
      <c r="A6" s="251" t="s">
        <v>315</v>
      </c>
      <c r="B6" s="251"/>
      <c r="C6" s="251"/>
      <c r="D6" s="251"/>
      <c r="E6" s="251"/>
      <c r="F6" s="251"/>
      <c r="G6" s="251"/>
      <c r="I6" s="48"/>
    </row>
    <row r="7" spans="1:7" ht="16.5" customHeight="1">
      <c r="A7" s="163"/>
      <c r="B7" s="96"/>
      <c r="C7" s="164"/>
      <c r="D7" s="165"/>
      <c r="E7" s="165"/>
      <c r="F7" s="165"/>
      <c r="G7" s="165"/>
    </row>
    <row r="8" spans="1:7" ht="15.75">
      <c r="A8" s="163"/>
      <c r="B8" s="96"/>
      <c r="C8" s="164"/>
      <c r="D8" s="165"/>
      <c r="E8" s="165"/>
      <c r="F8" s="165"/>
      <c r="G8" s="165"/>
    </row>
    <row r="9" spans="1:9" s="9" customFormat="1" ht="15.75" customHeight="1">
      <c r="A9" s="215" t="s">
        <v>290</v>
      </c>
      <c r="B9" s="216" t="s">
        <v>289</v>
      </c>
      <c r="C9" s="216" t="s">
        <v>127</v>
      </c>
      <c r="D9" s="215" t="s">
        <v>128</v>
      </c>
      <c r="E9" s="215"/>
      <c r="F9" s="215"/>
      <c r="G9" s="216" t="s">
        <v>129</v>
      </c>
      <c r="I9" s="10"/>
    </row>
    <row r="10" spans="1:9" s="9" customFormat="1" ht="18.75">
      <c r="A10" s="215"/>
      <c r="B10" s="216"/>
      <c r="C10" s="216"/>
      <c r="D10" s="181">
        <f>E10-1</f>
        <v>2010</v>
      </c>
      <c r="E10" s="138">
        <f>F4</f>
        <v>2011</v>
      </c>
      <c r="F10" s="181">
        <f>E10+1</f>
        <v>2012</v>
      </c>
      <c r="G10" s="216"/>
      <c r="I10" s="10"/>
    </row>
    <row r="11" spans="1:9" s="11" customFormat="1" ht="18.75">
      <c r="A11" s="181">
        <v>1</v>
      </c>
      <c r="B11" s="180">
        <v>2</v>
      </c>
      <c r="C11" s="180">
        <v>3</v>
      </c>
      <c r="D11" s="181">
        <v>4</v>
      </c>
      <c r="E11" s="181">
        <v>5</v>
      </c>
      <c r="F11" s="181">
        <v>6</v>
      </c>
      <c r="G11" s="180">
        <v>7</v>
      </c>
      <c r="I11" s="15"/>
    </row>
    <row r="12" spans="1:9" ht="18.75">
      <c r="A12" s="253" t="s">
        <v>898</v>
      </c>
      <c r="B12" s="253"/>
      <c r="C12" s="253"/>
      <c r="D12" s="253"/>
      <c r="E12" s="253"/>
      <c r="F12" s="253"/>
      <c r="G12" s="253"/>
      <c r="I12" s="44" t="s">
        <v>319</v>
      </c>
    </row>
    <row r="13" spans="1:9" ht="18.75">
      <c r="A13" s="247" t="s">
        <v>165</v>
      </c>
      <c r="B13" s="247"/>
      <c r="C13" s="247"/>
      <c r="D13" s="247"/>
      <c r="E13" s="247"/>
      <c r="F13" s="247"/>
      <c r="G13" s="247"/>
      <c r="I13" s="52"/>
    </row>
    <row r="14" spans="1:9" s="85" customFormat="1" ht="131.25">
      <c r="A14" s="182" t="s">
        <v>132</v>
      </c>
      <c r="B14" s="182" t="s">
        <v>914</v>
      </c>
      <c r="C14" s="180" t="s">
        <v>133</v>
      </c>
      <c r="D14" s="168">
        <v>0</v>
      </c>
      <c r="E14" s="168">
        <v>0</v>
      </c>
      <c r="F14" s="168">
        <v>0</v>
      </c>
      <c r="G14" s="71" t="s">
        <v>710</v>
      </c>
      <c r="I14" s="88" t="s">
        <v>916</v>
      </c>
    </row>
    <row r="15" spans="1:9" s="85" customFormat="1" ht="131.25">
      <c r="A15" s="182" t="s">
        <v>134</v>
      </c>
      <c r="B15" s="182" t="s">
        <v>915</v>
      </c>
      <c r="C15" s="180" t="s">
        <v>133</v>
      </c>
      <c r="D15" s="168">
        <v>0</v>
      </c>
      <c r="E15" s="168">
        <v>0</v>
      </c>
      <c r="F15" s="168">
        <v>0</v>
      </c>
      <c r="G15" s="71" t="s">
        <v>710</v>
      </c>
      <c r="I15" s="88" t="s">
        <v>917</v>
      </c>
    </row>
    <row r="16" spans="1:9" ht="18.75">
      <c r="A16" s="217" t="s">
        <v>520</v>
      </c>
      <c r="B16" s="217"/>
      <c r="C16" s="217"/>
      <c r="D16" s="217"/>
      <c r="E16" s="217"/>
      <c r="F16" s="217"/>
      <c r="G16" s="217"/>
      <c r="I16" s="44" t="s">
        <v>337</v>
      </c>
    </row>
    <row r="17" spans="1:9" ht="37.5">
      <c r="A17" s="182" t="s">
        <v>136</v>
      </c>
      <c r="B17" s="182" t="s">
        <v>899</v>
      </c>
      <c r="C17" s="180" t="s">
        <v>183</v>
      </c>
      <c r="D17" s="82">
        <v>64.5</v>
      </c>
      <c r="E17" s="102">
        <v>66.1</v>
      </c>
      <c r="F17" s="102">
        <f>E17*1.005</f>
        <v>66.43049999999998</v>
      </c>
      <c r="G17" s="183"/>
      <c r="I17" s="49" t="s">
        <v>900</v>
      </c>
    </row>
    <row r="18" spans="1:9" ht="18.75">
      <c r="A18" s="218" t="s">
        <v>901</v>
      </c>
      <c r="B18" s="218"/>
      <c r="C18" s="218"/>
      <c r="D18" s="218"/>
      <c r="E18" s="218"/>
      <c r="F18" s="218"/>
      <c r="G18" s="218"/>
      <c r="I18" s="44" t="s">
        <v>346</v>
      </c>
    </row>
    <row r="19" spans="1:9" ht="131.25">
      <c r="A19" s="182" t="s">
        <v>137</v>
      </c>
      <c r="B19" s="184" t="s">
        <v>902</v>
      </c>
      <c r="C19" s="180" t="s">
        <v>133</v>
      </c>
      <c r="D19" s="168">
        <v>0</v>
      </c>
      <c r="E19" s="168">
        <v>0</v>
      </c>
      <c r="F19" s="168">
        <v>0</v>
      </c>
      <c r="G19" s="71" t="s">
        <v>710</v>
      </c>
      <c r="I19" s="50" t="s">
        <v>903</v>
      </c>
    </row>
    <row r="20" spans="1:9" ht="18.75">
      <c r="A20" s="246" t="s">
        <v>904</v>
      </c>
      <c r="B20" s="246"/>
      <c r="C20" s="246"/>
      <c r="D20" s="246"/>
      <c r="E20" s="246"/>
      <c r="F20" s="246"/>
      <c r="G20" s="246"/>
      <c r="I20" s="51"/>
    </row>
    <row r="21" spans="1:7" ht="18.75">
      <c r="A21" s="216" t="s">
        <v>905</v>
      </c>
      <c r="B21" s="216"/>
      <c r="C21" s="216"/>
      <c r="D21" s="216"/>
      <c r="E21" s="216"/>
      <c r="F21" s="216"/>
      <c r="G21" s="216"/>
    </row>
    <row r="22" spans="1:9" s="85" customFormat="1" ht="75">
      <c r="A22" s="182" t="s">
        <v>140</v>
      </c>
      <c r="B22" s="182" t="s">
        <v>906</v>
      </c>
      <c r="C22" s="180" t="s">
        <v>133</v>
      </c>
      <c r="D22" s="136">
        <v>100</v>
      </c>
      <c r="E22" s="162">
        <v>88.9</v>
      </c>
      <c r="F22" s="168">
        <v>100</v>
      </c>
      <c r="G22" s="201" t="s">
        <v>604</v>
      </c>
      <c r="I22" s="86" t="s">
        <v>907</v>
      </c>
    </row>
    <row r="23" spans="1:9" s="85" customFormat="1" ht="56.25">
      <c r="A23" s="182" t="s">
        <v>141</v>
      </c>
      <c r="B23" s="182" t="s">
        <v>908</v>
      </c>
      <c r="C23" s="180" t="s">
        <v>183</v>
      </c>
      <c r="D23" s="134">
        <v>19.05</v>
      </c>
      <c r="E23" s="161">
        <v>21.25</v>
      </c>
      <c r="F23" s="169">
        <v>20</v>
      </c>
      <c r="G23" s="183"/>
      <c r="I23" s="86" t="s">
        <v>909</v>
      </c>
    </row>
    <row r="24" spans="1:9" s="85" customFormat="1" ht="187.5">
      <c r="A24" s="182" t="s">
        <v>143</v>
      </c>
      <c r="B24" s="182" t="s">
        <v>910</v>
      </c>
      <c r="C24" s="180" t="s">
        <v>133</v>
      </c>
      <c r="D24" s="73">
        <v>63</v>
      </c>
      <c r="E24" s="151">
        <v>54.6</v>
      </c>
      <c r="F24" s="151">
        <v>40.7</v>
      </c>
      <c r="G24" s="201" t="s">
        <v>604</v>
      </c>
      <c r="I24" s="86" t="s">
        <v>911</v>
      </c>
    </row>
    <row r="25" spans="1:9" ht="75">
      <c r="A25" s="182" t="s">
        <v>148</v>
      </c>
      <c r="B25" s="182" t="s">
        <v>913</v>
      </c>
      <c r="C25" s="180" t="s">
        <v>133</v>
      </c>
      <c r="D25" s="162">
        <v>47.81</v>
      </c>
      <c r="E25" s="162">
        <v>40.76</v>
      </c>
      <c r="F25" s="162">
        <f>E25*E25/D25</f>
        <v>34.74958376908596</v>
      </c>
      <c r="G25" s="183"/>
      <c r="I25" s="52" t="s">
        <v>918</v>
      </c>
    </row>
    <row r="26" spans="1:9" ht="75">
      <c r="A26" s="182" t="s">
        <v>150</v>
      </c>
      <c r="B26" s="182" t="s">
        <v>1</v>
      </c>
      <c r="C26" s="180" t="s">
        <v>133</v>
      </c>
      <c r="D26" s="162">
        <v>26.4</v>
      </c>
      <c r="E26" s="162">
        <v>34.3</v>
      </c>
      <c r="F26" s="162">
        <v>35.2</v>
      </c>
      <c r="G26" s="186" t="s">
        <v>469</v>
      </c>
      <c r="I26" s="52" t="s">
        <v>919</v>
      </c>
    </row>
    <row r="27" spans="1:9" ht="75">
      <c r="A27" s="182" t="s">
        <v>152</v>
      </c>
      <c r="B27" s="182" t="s">
        <v>0</v>
      </c>
      <c r="C27" s="180" t="s">
        <v>133</v>
      </c>
      <c r="D27" s="162">
        <v>35.3</v>
      </c>
      <c r="E27" s="162">
        <v>33.8</v>
      </c>
      <c r="F27" s="162">
        <v>39.5</v>
      </c>
      <c r="G27" s="186" t="s">
        <v>490</v>
      </c>
      <c r="I27" s="52" t="s">
        <v>920</v>
      </c>
    </row>
  </sheetData>
  <sheetProtection/>
  <mergeCells count="16">
    <mergeCell ref="A21:G21"/>
    <mergeCell ref="A13:G13"/>
    <mergeCell ref="A1:G1"/>
    <mergeCell ref="A3:G3"/>
    <mergeCell ref="A4:E4"/>
    <mergeCell ref="A6:G6"/>
    <mergeCell ref="A5:G5"/>
    <mergeCell ref="D9:F9"/>
    <mergeCell ref="G9:G10"/>
    <mergeCell ref="A12:G12"/>
    <mergeCell ref="A20:G20"/>
    <mergeCell ref="A9:A10"/>
    <mergeCell ref="B9:B10"/>
    <mergeCell ref="C9:C10"/>
    <mergeCell ref="A16:G16"/>
    <mergeCell ref="A18:G1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60" r:id="rId1"/>
  <headerFooter alignWithMargins="0">
    <oddHeader>&amp;R25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80" zoomScaleNormal="80" zoomScalePageLayoutView="0" workbookViewId="0" topLeftCell="A1">
      <selection activeCell="I14" sqref="I14"/>
    </sheetView>
  </sheetViews>
  <sheetFormatPr defaultColWidth="9.00390625" defaultRowHeight="15.75" outlineLevelCol="1"/>
  <cols>
    <col min="1" max="1" width="8.375" style="42" customWidth="1"/>
    <col min="2" max="2" width="65.25390625" style="9" customWidth="1"/>
    <col min="3" max="3" width="21.375" style="40" customWidth="1"/>
    <col min="4" max="4" width="14.50390625" style="43" customWidth="1"/>
    <col min="5" max="5" width="27.375" style="43" customWidth="1"/>
    <col min="6" max="6" width="4.00390625" style="43" customWidth="1"/>
    <col min="7" max="7" width="19.00390625" style="44" hidden="1" customWidth="1" outlineLevel="1"/>
    <col min="8" max="8" width="9.00390625" style="43" customWidth="1" collapsed="1"/>
    <col min="9" max="16384" width="9.00390625" style="43" customWidth="1"/>
  </cols>
  <sheetData>
    <row r="1" spans="1:5" ht="20.25">
      <c r="A1" s="256" t="s">
        <v>912</v>
      </c>
      <c r="B1" s="256"/>
      <c r="C1" s="256"/>
      <c r="D1" s="256"/>
      <c r="E1" s="256"/>
    </row>
    <row r="3" spans="1:5" ht="18.75">
      <c r="A3" s="257" t="s">
        <v>124</v>
      </c>
      <c r="B3" s="257"/>
      <c r="C3" s="257"/>
      <c r="D3" s="257"/>
      <c r="E3" s="257"/>
    </row>
    <row r="4" spans="1:5" ht="18.75">
      <c r="A4" s="257" t="s">
        <v>126</v>
      </c>
      <c r="B4" s="257"/>
      <c r="C4" s="257"/>
      <c r="D4" s="257"/>
      <c r="E4" s="257"/>
    </row>
    <row r="5" spans="1:5" ht="18.75">
      <c r="A5" s="254" t="s">
        <v>125</v>
      </c>
      <c r="B5" s="254"/>
      <c r="C5" s="254"/>
      <c r="D5" s="45">
        <v>2011</v>
      </c>
      <c r="E5" s="46" t="s">
        <v>261</v>
      </c>
    </row>
    <row r="6" spans="1:5" ht="23.25" customHeight="1">
      <c r="A6" s="258" t="s">
        <v>713</v>
      </c>
      <c r="B6" s="258"/>
      <c r="C6" s="258"/>
      <c r="D6" s="258"/>
      <c r="E6" s="258"/>
    </row>
    <row r="7" spans="1:7" s="47" customFormat="1" ht="12.75">
      <c r="A7" s="259" t="s">
        <v>315</v>
      </c>
      <c r="B7" s="259"/>
      <c r="C7" s="259"/>
      <c r="D7" s="259"/>
      <c r="E7" s="259"/>
      <c r="G7" s="48"/>
    </row>
    <row r="8" ht="16.5" customHeight="1"/>
    <row r="10" spans="1:7" s="40" customFormat="1" ht="33.75" customHeight="1">
      <c r="A10" s="29" t="s">
        <v>290</v>
      </c>
      <c r="B10" s="29" t="s">
        <v>289</v>
      </c>
      <c r="C10" s="41" t="s">
        <v>127</v>
      </c>
      <c r="D10" s="29" t="s">
        <v>118</v>
      </c>
      <c r="E10" s="41" t="s">
        <v>129</v>
      </c>
      <c r="G10" s="53"/>
    </row>
    <row r="11" spans="1:7" s="11" customFormat="1" ht="15.75">
      <c r="A11" s="29">
        <v>1</v>
      </c>
      <c r="B11" s="8">
        <v>2</v>
      </c>
      <c r="C11" s="8">
        <v>3</v>
      </c>
      <c r="D11" s="29">
        <v>4</v>
      </c>
      <c r="E11" s="8">
        <v>5</v>
      </c>
      <c r="G11" s="15"/>
    </row>
    <row r="12" spans="1:7" ht="31.5">
      <c r="A12" s="8" t="s">
        <v>132</v>
      </c>
      <c r="B12" s="5" t="s">
        <v>114</v>
      </c>
      <c r="C12" s="41" t="s">
        <v>115</v>
      </c>
      <c r="D12" s="175">
        <v>10</v>
      </c>
      <c r="E12" s="176"/>
      <c r="F12" s="87"/>
      <c r="G12" s="49" t="s">
        <v>119</v>
      </c>
    </row>
    <row r="13" spans="1:7" ht="32.25" customHeight="1">
      <c r="A13" s="8" t="s">
        <v>134</v>
      </c>
      <c r="B13" s="5" t="s">
        <v>116</v>
      </c>
      <c r="C13" s="41" t="s">
        <v>455</v>
      </c>
      <c r="D13" s="177">
        <v>6498127.1</v>
      </c>
      <c r="E13" s="178"/>
      <c r="F13" s="87"/>
      <c r="G13" s="49" t="s">
        <v>120</v>
      </c>
    </row>
    <row r="14" spans="1:7" ht="31.5">
      <c r="A14" s="8" t="s">
        <v>136</v>
      </c>
      <c r="B14" s="5" t="s">
        <v>117</v>
      </c>
      <c r="C14" s="41" t="s">
        <v>455</v>
      </c>
      <c r="D14" s="177">
        <v>516339.3</v>
      </c>
      <c r="E14" s="200" t="s">
        <v>603</v>
      </c>
      <c r="F14" s="87"/>
      <c r="G14" s="49" t="s">
        <v>121</v>
      </c>
    </row>
    <row r="16" spans="1:7" s="54" customFormat="1" ht="30.75" customHeight="1">
      <c r="A16" s="255" t="s">
        <v>122</v>
      </c>
      <c r="B16" s="255"/>
      <c r="C16" s="255"/>
      <c r="D16" s="255"/>
      <c r="E16" s="255"/>
      <c r="G16" s="55"/>
    </row>
  </sheetData>
  <sheetProtection/>
  <mergeCells count="7">
    <mergeCell ref="A5:C5"/>
    <mergeCell ref="A16:E16"/>
    <mergeCell ref="A1:E1"/>
    <mergeCell ref="A3:E3"/>
    <mergeCell ref="A6:E6"/>
    <mergeCell ref="A7:E7"/>
    <mergeCell ref="A4:E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3" r:id="rId1"/>
  <headerFooter alignWithMargins="0">
    <oddHeader>&amp;R26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selection activeCell="A13" sqref="A13"/>
    </sheetView>
  </sheetViews>
  <sheetFormatPr defaultColWidth="9.00390625" defaultRowHeight="15.75"/>
  <cols>
    <col min="1" max="1" width="17.375" style="58" customWidth="1"/>
    <col min="2" max="3" width="12.00390625" style="57" customWidth="1"/>
    <col min="4" max="16384" width="9.00390625" style="58" customWidth="1"/>
  </cols>
  <sheetData>
    <row r="1" spans="1:2" ht="15.75">
      <c r="A1" s="56" t="s">
        <v>23</v>
      </c>
      <c r="B1" s="68">
        <v>0.34</v>
      </c>
    </row>
    <row r="2" spans="1:2" ht="15.75">
      <c r="A2" s="56" t="s">
        <v>110</v>
      </c>
      <c r="B2" s="68"/>
    </row>
    <row r="3" spans="1:2" ht="15.75">
      <c r="A3" s="56" t="s">
        <v>111</v>
      </c>
      <c r="B3" s="68"/>
    </row>
    <row r="4" spans="1:2" ht="15.75">
      <c r="A4" s="56" t="s">
        <v>112</v>
      </c>
      <c r="B4" s="68"/>
    </row>
    <row r="5" spans="1:2" ht="15.75">
      <c r="A5" s="56" t="s">
        <v>113</v>
      </c>
      <c r="B5" s="68"/>
    </row>
    <row r="6" spans="1:2" ht="15.75">
      <c r="A6" s="59"/>
      <c r="B6" s="68"/>
    </row>
    <row r="7" spans="1:2" ht="15.75">
      <c r="A7" s="56" t="s">
        <v>106</v>
      </c>
      <c r="B7" s="68"/>
    </row>
    <row r="8" spans="1:2" ht="15.75">
      <c r="A8" s="56" t="s">
        <v>107</v>
      </c>
      <c r="B8" s="68"/>
    </row>
    <row r="9" spans="1:2" ht="15.75">
      <c r="A9" s="56" t="s">
        <v>108</v>
      </c>
      <c r="B9" s="68"/>
    </row>
    <row r="10" spans="1:2" ht="15.75">
      <c r="A10" s="56" t="s">
        <v>109</v>
      </c>
      <c r="B10" s="68"/>
    </row>
    <row r="12" ht="15.75">
      <c r="A12" s="58" t="s">
        <v>123</v>
      </c>
    </row>
    <row r="14" spans="1:3" ht="15.75">
      <c r="A14" s="60" t="s">
        <v>2</v>
      </c>
      <c r="B14" s="61"/>
      <c r="C14" s="61"/>
    </row>
    <row r="16" spans="1:3" ht="15.75">
      <c r="A16" s="58" t="s">
        <v>6</v>
      </c>
      <c r="B16" s="57">
        <f>B17/B18*100</f>
        <v>505835.5111390179</v>
      </c>
      <c r="C16" s="57">
        <f>C17/C18*100</f>
        <v>505835.5111390179</v>
      </c>
    </row>
    <row r="17" spans="1:3" ht="15.75">
      <c r="A17" s="58" t="s">
        <v>4</v>
      </c>
      <c r="B17" s="57">
        <f>B20</f>
        <v>1084452153.127251</v>
      </c>
      <c r="C17" s="57">
        <f>C20</f>
        <v>1084452153.127251</v>
      </c>
    </row>
    <row r="18" spans="1:3" ht="15.75">
      <c r="A18" s="62" t="s">
        <v>3</v>
      </c>
      <c r="B18" s="57">
        <f>'доклад МО раздел 1'!E127</f>
        <v>214388.3</v>
      </c>
      <c r="C18" s="57">
        <f>B18</f>
        <v>214388.3</v>
      </c>
    </row>
    <row r="20" spans="1:3" ht="15.75">
      <c r="A20" s="58" t="s">
        <v>5</v>
      </c>
      <c r="B20" s="57">
        <f>B21+B22*B23+B24*B25</f>
        <v>1084452153.127251</v>
      </c>
      <c r="C20" s="57">
        <f>C21+C22*C23+C24*C25</f>
        <v>1084452153.127251</v>
      </c>
    </row>
    <row r="21" spans="1:3" ht="15.75">
      <c r="A21" s="58" t="s">
        <v>7</v>
      </c>
      <c r="B21" s="57">
        <f>B35</f>
        <v>1084145844.045336</v>
      </c>
      <c r="C21" s="57">
        <f>C35</f>
        <v>1084145844.045336</v>
      </c>
    </row>
    <row r="22" spans="1:3" ht="15.75">
      <c r="A22" s="58" t="s">
        <v>8</v>
      </c>
      <c r="B22" s="57">
        <f>B27</f>
        <v>0.3301679567257404</v>
      </c>
      <c r="C22" s="57">
        <f>C27</f>
        <v>0.3301679567257404</v>
      </c>
    </row>
    <row r="23" spans="1:3" ht="15.75">
      <c r="A23" s="58" t="s">
        <v>9</v>
      </c>
      <c r="B23" s="57">
        <f>B61</f>
        <v>724808.7592999999</v>
      </c>
      <c r="C23" s="57">
        <f>C61</f>
        <v>724808.7592999999</v>
      </c>
    </row>
    <row r="24" spans="1:3" ht="15.75">
      <c r="A24" s="58" t="s">
        <v>10</v>
      </c>
      <c r="B24" s="57">
        <f>B31</f>
        <v>0.27348347386771976</v>
      </c>
      <c r="C24" s="57">
        <f>C31</f>
        <v>0.27348347386771976</v>
      </c>
    </row>
    <row r="25" spans="1:3" ht="15.75">
      <c r="A25" s="58" t="s">
        <v>11</v>
      </c>
      <c r="B25" s="57">
        <f>B67</f>
        <v>244989.0441</v>
      </c>
      <c r="C25" s="57">
        <f>C67</f>
        <v>244989.0441</v>
      </c>
    </row>
    <row r="27" spans="1:3" ht="15.75">
      <c r="A27" s="58" t="s">
        <v>25</v>
      </c>
      <c r="B27" s="57">
        <f>B28/B29</f>
        <v>0.3301679567257404</v>
      </c>
      <c r="C27" s="57">
        <f>B27</f>
        <v>0.3301679567257404</v>
      </c>
    </row>
    <row r="28" spans="1:3" ht="15.75">
      <c r="A28" s="62" t="s">
        <v>27</v>
      </c>
      <c r="B28" s="57">
        <f>'доклад МО раздел 1'!E114</f>
        <v>441.91</v>
      </c>
      <c r="C28" s="57">
        <f>B28</f>
        <v>441.91</v>
      </c>
    </row>
    <row r="29" spans="1:3" ht="15.75">
      <c r="A29" s="62" t="s">
        <v>28</v>
      </c>
      <c r="B29" s="57">
        <f>'доклад МО раздел 1'!E122</f>
        <v>1338.44</v>
      </c>
      <c r="C29" s="57">
        <f>B29</f>
        <v>1338.44</v>
      </c>
    </row>
    <row r="31" spans="1:3" ht="15.75">
      <c r="A31" s="58" t="s">
        <v>26</v>
      </c>
      <c r="B31" s="57">
        <f>B32/B33</f>
        <v>0.27348347386771976</v>
      </c>
      <c r="C31" s="57">
        <f>B31</f>
        <v>0.27348347386771976</v>
      </c>
    </row>
    <row r="32" spans="1:3" ht="15.75">
      <c r="A32" s="62" t="s">
        <v>29</v>
      </c>
      <c r="B32" s="57">
        <f>'доклад МО раздел 1'!E115</f>
        <v>384.34</v>
      </c>
      <c r="C32" s="57">
        <f>B32</f>
        <v>384.34</v>
      </c>
    </row>
    <row r="33" spans="1:3" ht="15.75">
      <c r="A33" s="62" t="s">
        <v>30</v>
      </c>
      <c r="B33" s="57">
        <f>'доклад МО раздел 1'!E125</f>
        <v>1405.35</v>
      </c>
      <c r="C33" s="57">
        <f>B33</f>
        <v>1405.35</v>
      </c>
    </row>
    <row r="35" spans="1:3" ht="15.75">
      <c r="A35" s="58" t="s">
        <v>12</v>
      </c>
      <c r="B35" s="57">
        <f>B36*B37/10</f>
        <v>1084145844.045336</v>
      </c>
      <c r="C35" s="57">
        <f>C36*C37/10</f>
        <v>1084145844.045336</v>
      </c>
    </row>
    <row r="36" spans="1:3" ht="15.75">
      <c r="A36" s="58" t="s">
        <v>13</v>
      </c>
      <c r="B36" s="57">
        <f>B39</f>
        <v>25125048.52944</v>
      </c>
      <c r="C36" s="57">
        <f>C39</f>
        <v>25125048.52944</v>
      </c>
    </row>
    <row r="37" spans="1:3" ht="15.75">
      <c r="A37" s="62" t="s">
        <v>14</v>
      </c>
      <c r="B37" s="57">
        <f>'доклад МО раздел 1'!E253</f>
        <v>431.5</v>
      </c>
      <c r="C37" s="57">
        <f>B37</f>
        <v>431.5</v>
      </c>
    </row>
    <row r="39" spans="1:3" ht="15.75">
      <c r="A39" s="58" t="s">
        <v>15</v>
      </c>
      <c r="B39" s="63">
        <f>B40+B41+B42</f>
        <v>25125048.52944</v>
      </c>
      <c r="C39" s="57">
        <f>C40+C41+C42</f>
        <v>25125048.52944</v>
      </c>
    </row>
    <row r="40" spans="1:3" ht="15.75">
      <c r="A40" s="58" t="s">
        <v>16</v>
      </c>
      <c r="B40" s="57">
        <f>B44</f>
        <v>8477593.4016</v>
      </c>
      <c r="C40" s="57">
        <f>C44</f>
        <v>8477593.4016</v>
      </c>
    </row>
    <row r="41" spans="1:3" ht="15.75">
      <c r="A41" s="58" t="s">
        <v>17</v>
      </c>
      <c r="B41" s="57">
        <f>B50</f>
        <v>8809848.331200002</v>
      </c>
      <c r="C41" s="57">
        <f>C50</f>
        <v>8809848.331200002</v>
      </c>
    </row>
    <row r="42" spans="1:3" ht="15.75">
      <c r="A42" s="58" t="s">
        <v>18</v>
      </c>
      <c r="B42" s="57">
        <f>B56</f>
        <v>7837606.796640002</v>
      </c>
      <c r="C42" s="57">
        <f>C56</f>
        <v>7837606.796640002</v>
      </c>
    </row>
    <row r="44" spans="1:3" ht="15.75">
      <c r="A44" s="58" t="s">
        <v>19</v>
      </c>
      <c r="B44" s="57">
        <f>(B45-B46)*(B47*(1+B48)*12)</f>
        <v>8477593.4016</v>
      </c>
      <c r="C44" s="57">
        <f>IF(B44&lt;0,0,B44)</f>
        <v>8477593.4016</v>
      </c>
    </row>
    <row r="45" spans="1:2" ht="15.75">
      <c r="A45" s="62" t="s">
        <v>20</v>
      </c>
      <c r="B45" s="57">
        <f>'доклад МО раздел 1'!E104</f>
        <v>20.4</v>
      </c>
    </row>
    <row r="46" spans="1:2" ht="15.75">
      <c r="A46" s="56" t="s">
        <v>21</v>
      </c>
      <c r="B46" s="57">
        <f>B2</f>
        <v>0</v>
      </c>
    </row>
    <row r="47" spans="1:2" ht="15.75">
      <c r="A47" s="62" t="s">
        <v>22</v>
      </c>
      <c r="B47" s="63">
        <f>'доклад МО раздел 1'!E75</f>
        <v>25843.8</v>
      </c>
    </row>
    <row r="48" spans="1:2" ht="15.75">
      <c r="A48" s="58" t="s">
        <v>23</v>
      </c>
      <c r="B48" s="57">
        <f>B1</f>
        <v>0.34</v>
      </c>
    </row>
    <row r="50" spans="1:3" ht="15.75">
      <c r="A50" s="58" t="s">
        <v>24</v>
      </c>
      <c r="B50" s="57">
        <f>(B51-B52)*(B53*(1+B54)*12)</f>
        <v>8809848.331200002</v>
      </c>
      <c r="C50" s="57">
        <f>IF(B50&lt;0,0,B50)</f>
        <v>8809848.331200002</v>
      </c>
    </row>
    <row r="51" spans="1:2" ht="15.75">
      <c r="A51" s="62" t="s">
        <v>32</v>
      </c>
      <c r="B51" s="57">
        <f>'доклад МО раздел 1'!E107</f>
        <v>36.2</v>
      </c>
    </row>
    <row r="52" spans="1:2" ht="15.75">
      <c r="A52" s="56" t="s">
        <v>33</v>
      </c>
      <c r="B52" s="57">
        <f>B3</f>
        <v>0</v>
      </c>
    </row>
    <row r="53" spans="1:2" ht="15.75">
      <c r="A53" s="62" t="s">
        <v>34</v>
      </c>
      <c r="B53" s="63">
        <f>'доклад МО раздел 1'!E76</f>
        <v>15134.7</v>
      </c>
    </row>
    <row r="54" spans="1:2" ht="15.75">
      <c r="A54" s="58" t="s">
        <v>23</v>
      </c>
      <c r="B54" s="57">
        <f>B1</f>
        <v>0.34</v>
      </c>
    </row>
    <row r="56" spans="1:3" ht="15.75">
      <c r="A56" s="58" t="s">
        <v>31</v>
      </c>
      <c r="B56" s="57">
        <f>(B57-0.15*(B45+B51))*(B58*(1+B59)*12)</f>
        <v>7837606.796640002</v>
      </c>
      <c r="C56" s="57">
        <f>IF(B56&lt;0,0,B56)</f>
        <v>7837606.796640002</v>
      </c>
    </row>
    <row r="57" spans="1:2" ht="15.75">
      <c r="A57" s="62" t="s">
        <v>35</v>
      </c>
      <c r="B57" s="57">
        <f>'доклад МО раздел 1'!E110</f>
        <v>36.2</v>
      </c>
    </row>
    <row r="58" spans="1:2" ht="15.75">
      <c r="A58" s="62" t="s">
        <v>36</v>
      </c>
      <c r="B58" s="63">
        <f>'доклад МО раздел 1'!E77</f>
        <v>17589.8</v>
      </c>
    </row>
    <row r="59" spans="1:2" ht="15.75">
      <c r="A59" s="58" t="s">
        <v>23</v>
      </c>
      <c r="B59" s="57">
        <f>B1</f>
        <v>0.34</v>
      </c>
    </row>
    <row r="61" spans="1:3" ht="15.75">
      <c r="A61" s="58" t="s">
        <v>38</v>
      </c>
      <c r="B61" s="57">
        <f>(B62-B63)*B64*B65</f>
        <v>724808.7592999999</v>
      </c>
      <c r="C61" s="57">
        <f>IF(B61&lt;0,0,B61)</f>
        <v>724808.7592999999</v>
      </c>
    </row>
    <row r="62" spans="1:2" ht="15.75">
      <c r="A62" s="62" t="s">
        <v>39</v>
      </c>
      <c r="B62" s="57">
        <f>'доклад МО раздел 1'!E117</f>
        <v>1.255</v>
      </c>
    </row>
    <row r="63" spans="1:2" ht="15.75">
      <c r="A63" s="56" t="s">
        <v>40</v>
      </c>
      <c r="B63" s="57">
        <f>B4</f>
        <v>0</v>
      </c>
    </row>
    <row r="64" spans="1:2" ht="15.75">
      <c r="A64" s="62" t="s">
        <v>41</v>
      </c>
      <c r="B64" s="63">
        <f>'доклад МО раздел 1'!E122</f>
        <v>1338.44</v>
      </c>
    </row>
    <row r="65" spans="1:2" ht="15.75">
      <c r="A65" s="58" t="s">
        <v>14</v>
      </c>
      <c r="B65" s="57">
        <f>B37</f>
        <v>431.5</v>
      </c>
    </row>
    <row r="67" spans="1:3" ht="15.75">
      <c r="A67" s="58" t="s">
        <v>42</v>
      </c>
      <c r="B67" s="57">
        <f>(B68-B69)*B70*B71</f>
        <v>244989.0441</v>
      </c>
      <c r="C67" s="57">
        <f>IF(B67&lt;0,0,B67)</f>
        <v>244989.0441</v>
      </c>
    </row>
    <row r="68" spans="1:2" ht="15.75">
      <c r="A68" s="62" t="s">
        <v>43</v>
      </c>
      <c r="B68" s="57">
        <f>'доклад МО раздел 1'!E120</f>
        <v>0.404</v>
      </c>
    </row>
    <row r="69" spans="1:2" ht="15.75">
      <c r="A69" s="56" t="s">
        <v>44</v>
      </c>
      <c r="B69" s="57">
        <f>B5</f>
        <v>0</v>
      </c>
    </row>
    <row r="70" spans="1:2" ht="15.75">
      <c r="A70" s="62" t="s">
        <v>37</v>
      </c>
      <c r="B70" s="63">
        <f>'доклад МО раздел 1'!E125</f>
        <v>1405.35</v>
      </c>
    </row>
    <row r="71" spans="1:2" ht="15.75">
      <c r="A71" s="58" t="s">
        <v>14</v>
      </c>
      <c r="B71" s="57">
        <f>B37</f>
        <v>431.5</v>
      </c>
    </row>
    <row r="73" spans="1:3" ht="15.75">
      <c r="A73" s="60" t="s">
        <v>45</v>
      </c>
      <c r="B73" s="61"/>
      <c r="C73" s="61"/>
    </row>
    <row r="75" spans="1:3" ht="15.75">
      <c r="A75" s="58" t="s">
        <v>46</v>
      </c>
      <c r="B75" s="57" t="e">
        <f>B76/B77*100</f>
        <v>#DIV/0!</v>
      </c>
      <c r="C75" s="57" t="e">
        <f>C76/C77*100</f>
        <v>#DIV/0!</v>
      </c>
    </row>
    <row r="76" spans="1:3" ht="15.75">
      <c r="A76" s="58" t="s">
        <v>47</v>
      </c>
      <c r="B76" s="57" t="e">
        <f>B79</f>
        <v>#DIV/0!</v>
      </c>
      <c r="C76" s="57" t="e">
        <f>C79</f>
        <v>#DIV/0!</v>
      </c>
    </row>
    <row r="77" spans="1:3" ht="15.75">
      <c r="A77" s="62" t="s">
        <v>48</v>
      </c>
      <c r="B77" s="57">
        <f>'доклад МО раздел 1'!E171</f>
        <v>2845853</v>
      </c>
      <c r="C77" s="57">
        <f>B77</f>
        <v>2845853</v>
      </c>
    </row>
    <row r="79" spans="1:3" ht="15.75">
      <c r="A79" s="58" t="s">
        <v>49</v>
      </c>
      <c r="B79" s="57" t="e">
        <f>B80+B81</f>
        <v>#DIV/0!</v>
      </c>
      <c r="C79" s="57" t="e">
        <f>C80+C81</f>
        <v>#DIV/0!</v>
      </c>
    </row>
    <row r="80" spans="1:3" ht="15.75">
      <c r="A80" s="58" t="s">
        <v>50</v>
      </c>
      <c r="B80" s="57" t="e">
        <f>B83</f>
        <v>#DIV/0!</v>
      </c>
      <c r="C80" s="57" t="e">
        <f>C83</f>
        <v>#DIV/0!</v>
      </c>
    </row>
    <row r="81" spans="1:3" ht="15.75">
      <c r="A81" s="58" t="s">
        <v>51</v>
      </c>
      <c r="B81" s="57" t="e">
        <f>B101</f>
        <v>#DIV/0!</v>
      </c>
      <c r="C81" s="57" t="e">
        <f>C101</f>
        <v>#DIV/0!</v>
      </c>
    </row>
    <row r="83" spans="1:3" ht="15.75">
      <c r="A83" s="58" t="s">
        <v>52</v>
      </c>
      <c r="B83" s="57" t="e">
        <f>B84+B85</f>
        <v>#DIV/0!</v>
      </c>
      <c r="C83" s="57" t="e">
        <f>C84+C85</f>
        <v>#DIV/0!</v>
      </c>
    </row>
    <row r="84" spans="1:3" ht="15.75">
      <c r="A84" s="58" t="s">
        <v>53</v>
      </c>
      <c r="B84" s="57" t="e">
        <f>B87</f>
        <v>#DIV/0!</v>
      </c>
      <c r="C84" s="57" t="e">
        <f>C87</f>
        <v>#DIV/0!</v>
      </c>
    </row>
    <row r="85" spans="1:3" ht="15.75">
      <c r="A85" s="58" t="s">
        <v>54</v>
      </c>
      <c r="B85" s="57" t="e">
        <f>B94</f>
        <v>#DIV/0!</v>
      </c>
      <c r="C85" s="57" t="e">
        <f>C94</f>
        <v>#DIV/0!</v>
      </c>
    </row>
    <row r="87" spans="1:3" ht="15.75">
      <c r="A87" s="58" t="s">
        <v>55</v>
      </c>
      <c r="B87" s="57" t="e">
        <f>(B88-B89/B90)*(B91*(1+B92)*12)/1000</f>
        <v>#DIV/0!</v>
      </c>
      <c r="C87" s="57" t="e">
        <f>IF(B87&lt;0,0,B87)</f>
        <v>#DIV/0!</v>
      </c>
    </row>
    <row r="88" spans="1:2" ht="15.75">
      <c r="A88" s="62" t="s">
        <v>56</v>
      </c>
      <c r="B88" s="57">
        <f>'доклад МО раздел 1'!E164+'доклад МО раздел 1'!E165</f>
        <v>2209</v>
      </c>
    </row>
    <row r="89" spans="1:2" ht="15.75">
      <c r="A89" s="62" t="s">
        <v>57</v>
      </c>
      <c r="B89" s="57">
        <f>'доклад МО раздел 1'!E159+'доклад МО раздел 1'!E160</f>
        <v>37195</v>
      </c>
    </row>
    <row r="90" spans="1:2" ht="15.75">
      <c r="A90" s="56" t="s">
        <v>58</v>
      </c>
      <c r="B90" s="57">
        <f>B7</f>
        <v>0</v>
      </c>
    </row>
    <row r="91" spans="1:2" ht="15.75">
      <c r="A91" s="62" t="s">
        <v>59</v>
      </c>
      <c r="B91" s="63">
        <f>'доклад МО раздел 1'!E72</f>
        <v>18770</v>
      </c>
    </row>
    <row r="92" spans="1:2" ht="15.75">
      <c r="A92" s="58" t="s">
        <v>23</v>
      </c>
      <c r="B92" s="57">
        <f>B1</f>
        <v>0.34</v>
      </c>
    </row>
    <row r="94" spans="1:3" ht="15.75">
      <c r="A94" s="58" t="s">
        <v>60</v>
      </c>
      <c r="B94" s="57" t="e">
        <f>(B95-0.53*B96/B97)*(B98*(1+B99)*12)/1000</f>
        <v>#DIV/0!</v>
      </c>
      <c r="C94" s="57" t="e">
        <f>IF(B94&lt;0,0,B94)</f>
        <v>#DIV/0!</v>
      </c>
    </row>
    <row r="95" spans="1:2" ht="15.75">
      <c r="A95" s="62" t="s">
        <v>61</v>
      </c>
      <c r="B95" s="57">
        <f>'доклад МО раздел 1'!E166+'доклад МО раздел 1'!E167</f>
        <v>1573</v>
      </c>
    </row>
    <row r="96" spans="1:2" ht="15.75">
      <c r="A96" s="59" t="s">
        <v>57</v>
      </c>
      <c r="B96" s="57">
        <f>B89</f>
        <v>37195</v>
      </c>
    </row>
    <row r="97" spans="1:2" ht="15.75">
      <c r="A97" s="56" t="s">
        <v>58</v>
      </c>
      <c r="B97" s="57">
        <f>B8</f>
        <v>0</v>
      </c>
    </row>
    <row r="98" spans="1:2" ht="15.75">
      <c r="A98" s="62" t="s">
        <v>62</v>
      </c>
      <c r="B98" s="63">
        <f>'доклад МО раздел 1'!E73</f>
        <v>17212</v>
      </c>
    </row>
    <row r="99" spans="1:2" ht="15.75">
      <c r="A99" s="58" t="s">
        <v>23</v>
      </c>
      <c r="B99" s="57">
        <f>B1</f>
        <v>0.34</v>
      </c>
    </row>
    <row r="101" spans="1:3" ht="15.75">
      <c r="A101" s="58" t="s">
        <v>63</v>
      </c>
      <c r="B101" s="57" t="e">
        <f>B102+B103</f>
        <v>#DIV/0!</v>
      </c>
      <c r="C101" s="57" t="e">
        <f>C102+C103</f>
        <v>#DIV/0!</v>
      </c>
    </row>
    <row r="102" spans="1:3" ht="15.75">
      <c r="A102" s="58" t="s">
        <v>64</v>
      </c>
      <c r="B102" s="57" t="e">
        <f>B105</f>
        <v>#DIV/0!</v>
      </c>
      <c r="C102" s="57" t="e">
        <f>C105</f>
        <v>#DIV/0!</v>
      </c>
    </row>
    <row r="103" spans="1:3" ht="15.75">
      <c r="A103" s="58" t="s">
        <v>65</v>
      </c>
      <c r="B103" s="57" t="e">
        <f>B115</f>
        <v>#DIV/0!</v>
      </c>
      <c r="C103" s="57" t="e">
        <f>C115</f>
        <v>#DIV/0!</v>
      </c>
    </row>
    <row r="105" spans="1:3" ht="15.75">
      <c r="A105" s="58" t="s">
        <v>66</v>
      </c>
      <c r="B105" s="57" t="e">
        <f>(B106/B107-B106/B108)*B109*1000</f>
        <v>#DIV/0!</v>
      </c>
      <c r="C105" s="57" t="e">
        <f>IF(B105&lt;0,0,B105)</f>
        <v>#DIV/0!</v>
      </c>
    </row>
    <row r="106" spans="1:2" ht="15.75">
      <c r="A106" s="62" t="s">
        <v>67</v>
      </c>
      <c r="B106" s="57">
        <f>'доклад МО раздел 1'!E159</f>
        <v>37195</v>
      </c>
    </row>
    <row r="107" spans="1:2" ht="15.75">
      <c r="A107" s="59" t="s">
        <v>68</v>
      </c>
      <c r="B107" s="57">
        <f>B111</f>
        <v>25.268342391304348</v>
      </c>
    </row>
    <row r="108" spans="1:2" ht="15.75">
      <c r="A108" s="56" t="s">
        <v>69</v>
      </c>
      <c r="B108" s="57">
        <f>B9</f>
        <v>0</v>
      </c>
    </row>
    <row r="109" spans="1:2" ht="15.75">
      <c r="A109" s="62" t="s">
        <v>70</v>
      </c>
      <c r="B109" s="63">
        <f>'доклад МО раздел 1'!E170</f>
        <v>299609</v>
      </c>
    </row>
    <row r="111" spans="1:2" ht="15.75">
      <c r="A111" s="64" t="s">
        <v>94</v>
      </c>
      <c r="B111" s="57">
        <f>B112/B113</f>
        <v>25.268342391304348</v>
      </c>
    </row>
    <row r="112" spans="1:2" ht="15.75">
      <c r="A112" s="64" t="s">
        <v>67</v>
      </c>
      <c r="B112" s="57">
        <f>B106</f>
        <v>37195</v>
      </c>
    </row>
    <row r="113" spans="1:2" ht="15.75">
      <c r="A113" s="65" t="s">
        <v>103</v>
      </c>
      <c r="B113" s="57">
        <f>'доклад МО раздел 1'!E168</f>
        <v>1472</v>
      </c>
    </row>
    <row r="115" spans="1:3" ht="15.75">
      <c r="A115" s="64" t="s">
        <v>71</v>
      </c>
      <c r="B115" s="57" t="e">
        <f>(B116/B117-B116/B118)*B119/1000</f>
        <v>#DIV/0!</v>
      </c>
      <c r="C115" s="57" t="e">
        <f>IF(B115&lt;0,0,B115)</f>
        <v>#DIV/0!</v>
      </c>
    </row>
    <row r="116" spans="1:2" ht="15.75">
      <c r="A116" s="62" t="s">
        <v>72</v>
      </c>
      <c r="B116" s="57">
        <f>'доклад МО раздел 1'!E160</f>
        <v>0</v>
      </c>
    </row>
    <row r="117" spans="1:2" ht="15.75">
      <c r="A117" s="59" t="s">
        <v>73</v>
      </c>
      <c r="B117" s="57" t="e">
        <f>B121</f>
        <v>#DIV/0!</v>
      </c>
    </row>
    <row r="118" spans="1:2" ht="15.75">
      <c r="A118" s="56" t="s">
        <v>74</v>
      </c>
      <c r="B118" s="57">
        <f>B10</f>
        <v>0</v>
      </c>
    </row>
    <row r="119" spans="1:2" ht="15.75">
      <c r="A119" s="58" t="s">
        <v>70</v>
      </c>
      <c r="B119" s="63">
        <f>B109</f>
        <v>299609</v>
      </c>
    </row>
    <row r="121" spans="1:2" ht="15.75">
      <c r="A121" s="64" t="s">
        <v>104</v>
      </c>
      <c r="B121" s="57" t="e">
        <f>B122/B123</f>
        <v>#DIV/0!</v>
      </c>
    </row>
    <row r="122" spans="1:2" ht="15.75">
      <c r="A122" s="64" t="s">
        <v>72</v>
      </c>
      <c r="B122" s="57">
        <f>'доклад МО раздел 1'!E160</f>
        <v>0</v>
      </c>
    </row>
    <row r="123" spans="1:2" ht="15.75">
      <c r="A123" s="65" t="s">
        <v>105</v>
      </c>
      <c r="B123" s="57">
        <f>'доклад МО раздел 1'!E169</f>
        <v>0</v>
      </c>
    </row>
    <row r="125" spans="1:3" ht="15.75">
      <c r="A125" s="60" t="s">
        <v>75</v>
      </c>
      <c r="B125" s="61"/>
      <c r="C125" s="61"/>
    </row>
    <row r="127" spans="1:2" ht="15.75">
      <c r="A127" s="58" t="s">
        <v>76</v>
      </c>
      <c r="B127" s="57">
        <f>B128/B129*100</f>
        <v>0</v>
      </c>
    </row>
    <row r="128" spans="1:2" ht="15.75">
      <c r="A128" s="58" t="s">
        <v>77</v>
      </c>
      <c r="B128" s="57">
        <f>B131</f>
        <v>0</v>
      </c>
    </row>
    <row r="129" spans="1:2" ht="15.75">
      <c r="A129" s="62" t="s">
        <v>78</v>
      </c>
      <c r="B129" s="57">
        <f>'доклад МО раздел 1'!E229</f>
        <v>3382716.8</v>
      </c>
    </row>
    <row r="131" spans="1:2" ht="15.75">
      <c r="A131" s="58" t="s">
        <v>79</v>
      </c>
      <c r="B131" s="57">
        <f>B132+B133</f>
        <v>0</v>
      </c>
    </row>
    <row r="132" spans="1:2" ht="15.75">
      <c r="A132" s="62" t="s">
        <v>80</v>
      </c>
      <c r="B132" s="57">
        <f>'доклад МО раздел 1'!E232</f>
        <v>0</v>
      </c>
    </row>
    <row r="133" spans="1:2" ht="15.75">
      <c r="A133" s="62" t="s">
        <v>81</v>
      </c>
      <c r="B133" s="57">
        <f>'доклад МО раздел 1'!E233</f>
        <v>0</v>
      </c>
    </row>
    <row r="135" spans="1:3" ht="15.75">
      <c r="A135" s="60" t="s">
        <v>82</v>
      </c>
      <c r="B135" s="61"/>
      <c r="C135" s="61"/>
    </row>
    <row r="137" spans="1:3" ht="15.75">
      <c r="A137" s="58" t="s">
        <v>83</v>
      </c>
      <c r="B137" s="57">
        <f>B138/B139*100</f>
        <v>-1.0093742968657236</v>
      </c>
      <c r="C137" s="57">
        <f>C138/C139*100</f>
        <v>0</v>
      </c>
    </row>
    <row r="138" spans="1:3" ht="15.75">
      <c r="A138" s="58" t="s">
        <v>84</v>
      </c>
      <c r="B138" s="57">
        <f>B146</f>
        <v>-133473.40999999997</v>
      </c>
      <c r="C138" s="57">
        <f>C146</f>
        <v>0</v>
      </c>
    </row>
    <row r="139" spans="1:3" ht="15.75">
      <c r="A139" s="62" t="s">
        <v>86</v>
      </c>
      <c r="B139" s="57">
        <f>'доклад МО раздел 1'!E255</f>
        <v>13223381.1</v>
      </c>
      <c r="C139" s="57">
        <f>B139</f>
        <v>13223381.1</v>
      </c>
    </row>
    <row r="141" ht="15.75">
      <c r="A141" s="58" t="s">
        <v>87</v>
      </c>
    </row>
    <row r="142" spans="1:3" ht="15.75">
      <c r="A142" s="58" t="s">
        <v>83</v>
      </c>
      <c r="B142" s="57">
        <f>B143/B144*100</f>
        <v>-25.849942082657655</v>
      </c>
      <c r="C142" s="57">
        <f>C143/C144*100</f>
        <v>0</v>
      </c>
    </row>
    <row r="143" spans="1:3" ht="15.75">
      <c r="A143" s="58" t="s">
        <v>84</v>
      </c>
      <c r="B143" s="57">
        <f>B146</f>
        <v>-133473.40999999997</v>
      </c>
      <c r="C143" s="57">
        <f>C146</f>
        <v>0</v>
      </c>
    </row>
    <row r="144" spans="1:3" ht="15.75">
      <c r="A144" s="66" t="s">
        <v>88</v>
      </c>
      <c r="B144" s="57">
        <f>'доклад МО раздел 1'!E258</f>
        <v>516339.3</v>
      </c>
      <c r="C144" s="57">
        <f>B144</f>
        <v>516339.3</v>
      </c>
    </row>
    <row r="146" spans="1:3" ht="15.75">
      <c r="A146" s="58" t="s">
        <v>89</v>
      </c>
      <c r="B146" s="57">
        <f>B147-B148</f>
        <v>-133473.40999999997</v>
      </c>
      <c r="C146" s="57">
        <f>IF(B146&lt;0,0,B146)</f>
        <v>0</v>
      </c>
    </row>
    <row r="147" spans="1:2" ht="15.75">
      <c r="A147" s="67" t="s">
        <v>85</v>
      </c>
      <c r="B147" s="57">
        <f>'Показатели для расчета неэфф'!D14</f>
        <v>516339.3</v>
      </c>
    </row>
    <row r="148" spans="1:2" ht="15.75">
      <c r="A148" s="58" t="s">
        <v>90</v>
      </c>
      <c r="B148" s="57">
        <f>B150</f>
        <v>649812.71</v>
      </c>
    </row>
    <row r="150" spans="1:2" ht="15.75">
      <c r="A150" s="58" t="s">
        <v>91</v>
      </c>
      <c r="B150" s="57">
        <f>B151*B152/100</f>
        <v>649812.71</v>
      </c>
    </row>
    <row r="151" spans="1:2" ht="15.75">
      <c r="A151" s="67" t="s">
        <v>93</v>
      </c>
      <c r="B151" s="57">
        <f>'Показатели для расчета неэфф'!D12</f>
        <v>10</v>
      </c>
    </row>
    <row r="152" spans="1:2" ht="15.75">
      <c r="A152" s="67" t="s">
        <v>92</v>
      </c>
      <c r="B152" s="57">
        <f>'Показатели для расчета неэфф'!D13</f>
        <v>6498127.1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Шлапак Инна Витальевна</dc:creator>
  <cp:keywords/>
  <dc:description/>
  <cp:lastModifiedBy>Деточкин</cp:lastModifiedBy>
  <cp:lastPrinted>2012-06-21T08:48:22Z</cp:lastPrinted>
  <dcterms:created xsi:type="dcterms:W3CDTF">2009-03-16T08:25:02Z</dcterms:created>
  <dcterms:modified xsi:type="dcterms:W3CDTF">2012-06-27T14:55:52Z</dcterms:modified>
  <cp:category/>
  <cp:version/>
  <cp:contentType/>
  <cp:contentStatus/>
</cp:coreProperties>
</file>