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80" activeTab="0"/>
  </bookViews>
  <sheets>
    <sheet name="разделенная" sheetId="1" r:id="rId1"/>
  </sheets>
  <externalReferences>
    <externalReference r:id="rId4"/>
  </externalReferences>
  <definedNames>
    <definedName name="_xlnm.Print_Titles" localSheetId="0">'разделенная'!$6:$7</definedName>
  </definedNames>
  <calcPr fullCalcOnLoad="1"/>
</workbook>
</file>

<file path=xl/sharedStrings.xml><?xml version="1.0" encoding="utf-8"?>
<sst xmlns="http://schemas.openxmlformats.org/spreadsheetml/2006/main" count="276" uniqueCount="99">
  <si>
    <t xml:space="preserve">Обеспечение транспортировки городских стоков.   Городская застройка. </t>
  </si>
  <si>
    <t>Обеспечение транспортировки стоков пос. Борисово</t>
  </si>
  <si>
    <t>Наименование инвестиционного проекта</t>
  </si>
  <si>
    <t>тыс. руб.</t>
  </si>
  <si>
    <t>Завершение строительства и модернизация Восточной водопроводной станции (ВВС) с увеличением производительности до 90 тыс.м'/сутки</t>
  </si>
  <si>
    <t>Модернизация Московской насосной станции №1 /МНС-1/, Московской насосной станции №2 /МНС-2/</t>
  </si>
  <si>
    <t>Развитие скважинного водозабора до 90 тыс.м3/сутки</t>
  </si>
  <si>
    <t>ИТОГО ВОДОСНАБЖЕНИЕ</t>
  </si>
  <si>
    <t>ИТОГО ВОДООТВЕДЕНИЕ</t>
  </si>
  <si>
    <t>№    п.п.</t>
  </si>
  <si>
    <t>Модернизация  водотока "Школьный"</t>
  </si>
  <si>
    <t>есть</t>
  </si>
  <si>
    <t>нет</t>
  </si>
  <si>
    <t>Реализация мероприятий по годам, тыс.руб.</t>
  </si>
  <si>
    <t>ВСЕГО ВОДОСНАБЖЕНИЕ И ВОДООТВЕДЕНИЕ</t>
  </si>
  <si>
    <t>*</t>
  </si>
  <si>
    <t>Разработка проекта на модернизацию насосной станции II подъёма с блоком обеззараживания. Производительностью 80 м3/час в пос.Прибрежный</t>
  </si>
  <si>
    <t>Проектирование и строительство водовода, Д=200мм, протяженностью 1.5км и водопроводной насосной станции в пос.им.А.Космодемьянского</t>
  </si>
  <si>
    <t>РП реконструкции ВНС "Куйбышева".</t>
  </si>
  <si>
    <t>Реконструкция ВНС "Куйбышева".</t>
  </si>
  <si>
    <t>утвержденной инвестиционной программы от 13.07.2007г.</t>
  </si>
  <si>
    <t>инженерной инфраструктуры МУП КХ «Водоканал» на расчётный срок до 2010г., после пересмотра (внесения изменений)</t>
  </si>
  <si>
    <t>Привлеченные средства</t>
  </si>
  <si>
    <t>Бюджетные средства, из них</t>
  </si>
  <si>
    <t>Федеральный бюджет</t>
  </si>
  <si>
    <t>Областной бюджет</t>
  </si>
  <si>
    <t xml:space="preserve"> Городской бюджет</t>
  </si>
  <si>
    <t>Ед изм.</t>
  </si>
  <si>
    <t>Цели реализации мероприятия</t>
  </si>
  <si>
    <t>Финансовые потребности, всего,</t>
  </si>
  <si>
    <t>Объемные показатели</t>
  </si>
  <si>
    <t>Реализация мероприятий по годам,                  тыс. м3/сут.</t>
  </si>
  <si>
    <t>Средства внебюджетных фондов</t>
  </si>
  <si>
    <t>Заемные средства кредитных организаций</t>
  </si>
  <si>
    <t xml:space="preserve">Грант ДЕПА </t>
  </si>
  <si>
    <t xml:space="preserve">Федеральный бюджет </t>
  </si>
  <si>
    <t>тыс. м3/сут</t>
  </si>
  <si>
    <t xml:space="preserve"> м3/сут</t>
  </si>
  <si>
    <t>Наличие ПСД</t>
  </si>
  <si>
    <t>Реконструкция акведука по ул.Красносельской  - до проспекта Пебеды.</t>
  </si>
  <si>
    <t>РП реконструкции системы водоотведения пос. Борисово.</t>
  </si>
  <si>
    <t>Обеспечение производства ресурса. Городская застройка.</t>
  </si>
  <si>
    <t>Обеспечение передачи ресурса.   Центральный и Октябрьский районы.</t>
  </si>
  <si>
    <t>Обеспечение надежности передачи ресурса.   Городская застройка.</t>
  </si>
  <si>
    <t>Обеспечение передачи ресурса.    Центральный и Октябрьский районы.</t>
  </si>
  <si>
    <t>Обеспечение производства ресурса.                       Пос. Прибрежный.</t>
  </si>
  <si>
    <t>Обеспечение надежности передачи ресурса.  Пос. им. А. Космодемьянс  кого.</t>
  </si>
  <si>
    <t>2,5</t>
  </si>
  <si>
    <t>Обеспечение надежности передачи ресурса.  Ленинградс кий район.</t>
  </si>
  <si>
    <t>Обеспечение надежности передачи ресурса.  Ленинградский район.</t>
  </si>
  <si>
    <t>(собственные средства МУП КХ "Водоканал" без учета бюджетного финансирования, грантов и с учётом налога на прибыль)</t>
  </si>
  <si>
    <t>(собственные средства МУП КХ "Водоканал" без учета бюджетного финансирования, грантов и с учетом налога на прибыль)</t>
  </si>
  <si>
    <t xml:space="preserve">тариф на подключение по водоснабжению рассчитывается исходя из потребности в денежных средствах в сумме </t>
  </si>
  <si>
    <t xml:space="preserve">общая сумма средств для включения в тариф на подключение к системам водоснабжения и водоотведения города составляет </t>
  </si>
  <si>
    <t>Работа выполнена</t>
  </si>
  <si>
    <t>Обеспечение надежности передачи ресурса. Ленинградский район.</t>
  </si>
  <si>
    <t>Реконструкция скважинного водозабора ВКУ Ленинградского района</t>
  </si>
  <si>
    <t>РП реконструкции скважинного водозабора ВКУ Ленинградского района</t>
  </si>
  <si>
    <t>ППСИ</t>
  </si>
  <si>
    <t>СИДА</t>
  </si>
  <si>
    <t>км</t>
  </si>
  <si>
    <t>РП реконструкции отводного канала на ОС-1 и очистки Приморской бухты.</t>
  </si>
  <si>
    <t>Объект переходящий на 20011 год. + 341369.87 (92469.87+248900.00)</t>
  </si>
  <si>
    <t>Объект переходящий на 20011 год.                        + 212 132.18 (100 000.0+112 132.18)</t>
  </si>
  <si>
    <t>Разработка проекта и реконструкция водовода от Восточной водопроводной станции /ВВС/ до Московской водопроводной станции /МНС/ Д=650 мм, с заменой запорно-регулирующей арматуры на водоводах</t>
  </si>
  <si>
    <t>Инвестиционный проект по повышению качества товаров и услуг, улучшению экологической ситуации.</t>
  </si>
  <si>
    <t>Водоснабжение.</t>
  </si>
  <si>
    <t>1.1.1</t>
  </si>
  <si>
    <t>1.1.2</t>
  </si>
  <si>
    <t>Водоотведение и очистка сточных вод.</t>
  </si>
  <si>
    <t>1.2.1</t>
  </si>
  <si>
    <t>1.2.2</t>
  </si>
  <si>
    <t>1.2.3</t>
  </si>
  <si>
    <t>Инвестиционный проект на подключение строящихся (реконструируемых) объектов.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</si>
  <si>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</si>
  <si>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</si>
  <si>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</si>
  <si>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</si>
  <si>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</si>
  <si>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</si>
  <si>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</si>
  <si>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</si>
  <si>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</si>
  <si>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</si>
  <si>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 xml:space="preserve">тариф  по водоснабжению рассчитывается исходя из потребности в денежных средствах в сумме </t>
  </si>
  <si>
    <t xml:space="preserve">тариф по водоотведению рассчитывается исходя из потребности в денежных средствах в сумме  </t>
  </si>
  <si>
    <t>Целевые средства грантов</t>
  </si>
  <si>
    <t>Собственные средства МУП КХ "Водоканал" (надбавка к тарифу), в том числе:</t>
  </si>
  <si>
    <t>СИБ</t>
  </si>
  <si>
    <t>Собственные средства МУП КХ "Водоканал" (плата за подключение), в том числе:</t>
  </si>
  <si>
    <t>Собственные средства МУП КХ "Водоканал" (плата за подключение)</t>
  </si>
  <si>
    <t>РП реконструкции водовода Д900мм от Восточной водопроводной станции до Московской наосной станции №2 на Д1200 мм</t>
  </si>
  <si>
    <t>Собственные средства МУП КХ "Водоканал" (плата за подключение), в том числе</t>
  </si>
  <si>
    <t>Грант Депа</t>
  </si>
  <si>
    <t>1.1</t>
  </si>
  <si>
    <t>1.2</t>
  </si>
  <si>
    <t>2.1</t>
  </si>
  <si>
    <t>5. План технических мероприятий инвестиционной программы по объектам</t>
  </si>
  <si>
    <t>При-мечание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</si>
</sst>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&quot;р.&quot;"/>
    <numFmt numFmtId="173" formatCode="#,##0.00_р_."/>
    <numFmt numFmtId="174" formatCode="0.0"/>
  </numFmts>
  <fonts count="32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0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1"/>
      <color indexed="14"/>
      <name val="Times New Roman"/>
      <family val="1"/>
    </font>
    <font>
      <sz val="10"/>
      <color indexed="14"/>
      <name val="Arial Cyr"/>
      <family val="0"/>
    </font>
    <font>
      <b/>
      <i/>
      <sz val="11"/>
      <color indexed="9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46"/>
      <name val="Times New Roman"/>
      <family val="1"/>
    </font>
    <font>
      <sz val="10"/>
      <color indexed="46"/>
      <name val="Arial Cyr"/>
      <family val="0"/>
    </font>
    <font>
      <i/>
      <sz val="10"/>
      <color indexed="9"/>
      <name val="Times New Roman"/>
      <family val="1"/>
    </font>
    <font>
      <b/>
      <i/>
      <sz val="10"/>
      <name val="Arial Cyr"/>
      <family val="0"/>
    </font>
    <font>
      <b/>
      <i/>
      <sz val="14"/>
      <color indexed="8"/>
      <name val="Times New Roman"/>
      <family val="1"/>
    </font>
    <font>
      <i/>
      <sz val="14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49" fontId="0" fillId="0" borderId="0" xfId="0" applyNumberFormat="1" applyAlignment="1">
      <alignment horizontal="right" vertical="top"/>
    </xf>
    <xf numFmtId="0" fontId="5" fillId="2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8" fontId="2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68" fontId="2" fillId="0" borderId="3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8" fontId="1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0" fontId="2" fillId="2" borderId="3" xfId="0" applyFont="1" applyFill="1" applyBorder="1" applyAlignment="1" quotePrefix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8" fontId="18" fillId="0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8" fontId="16" fillId="0" borderId="4" xfId="0" applyNumberFormat="1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/>
    </xf>
    <xf numFmtId="168" fontId="2" fillId="2" borderId="0" xfId="0" applyNumberFormat="1" applyFont="1" applyFill="1" applyBorder="1" applyAlignment="1" quotePrefix="1">
      <alignment horizontal="left"/>
    </xf>
    <xf numFmtId="168" fontId="2" fillId="2" borderId="0" xfId="0" applyNumberFormat="1" applyFont="1" applyFill="1" applyBorder="1" applyAlignment="1" quotePrefix="1">
      <alignment horizontal="center"/>
    </xf>
    <xf numFmtId="168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168" fontId="25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168" fontId="16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8" fontId="31" fillId="0" borderId="1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quotePrefix="1">
      <alignment horizontal="left" wrapText="1"/>
    </xf>
    <xf numFmtId="0" fontId="2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 textRotation="90" wrapText="1"/>
    </xf>
    <xf numFmtId="168" fontId="21" fillId="2" borderId="1" xfId="0" applyNumberFormat="1" applyFont="1" applyFill="1" applyBorder="1" applyAlignment="1">
      <alignment horizontal="center" vertical="center" textRotation="90" wrapText="1"/>
    </xf>
    <xf numFmtId="168" fontId="21" fillId="0" borderId="1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 quotePrefix="1">
      <alignment horizontal="center" vertical="center" textRotation="90" wrapText="1"/>
    </xf>
    <xf numFmtId="0" fontId="4" fillId="2" borderId="2" xfId="0" applyFont="1" applyFill="1" applyBorder="1" applyAlignment="1" quotePrefix="1">
      <alignment horizontal="center" vertical="center" textRotation="90" wrapText="1"/>
    </xf>
    <xf numFmtId="49" fontId="5" fillId="2" borderId="3" xfId="0" applyNumberFormat="1" applyFont="1" applyFill="1" applyBorder="1" applyAlignment="1" quotePrefix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 quotePrefix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4" fillId="2" borderId="4" xfId="0" applyFont="1" applyFill="1" applyBorder="1" applyAlignment="1" quotePrefix="1">
      <alignment horizontal="center" vertical="center" textRotation="90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8" fontId="23" fillId="2" borderId="3" xfId="0" applyNumberFormat="1" applyFont="1" applyFill="1" applyBorder="1" applyAlignment="1">
      <alignment horizontal="center" vertical="center" textRotation="90" wrapText="1"/>
    </xf>
    <xf numFmtId="0" fontId="23" fillId="2" borderId="2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8" fontId="18" fillId="2" borderId="3" xfId="0" applyNumberFormat="1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168" fontId="18" fillId="2" borderId="1" xfId="0" applyNumberFormat="1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2" borderId="3" xfId="0" applyFont="1" applyFill="1" applyBorder="1" applyAlignment="1" quotePrefix="1">
      <alignment horizontal="center" vertical="center" textRotation="90" wrapText="1"/>
    </xf>
    <xf numFmtId="168" fontId="0" fillId="0" borderId="3" xfId="0" applyNumberFormat="1" applyBorder="1" applyAlignment="1">
      <alignment/>
    </xf>
    <xf numFmtId="168" fontId="22" fillId="2" borderId="1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%20&#1079;&#1072;&#1089;&#1077;&#1076;&#1072;&#1085;&#1080;&#1077;\&#1050;&#1086;&#1084;&#1080;&#1089;&#1089;&#1080;&#1103;%20&#1087;&#1086;%20&#1075;&#1088;&#1072;&#1076;&#1086;&#1088;&#1077;&#1075;&#1091;&#1083;&#1080;&#1088;&#1086;&#1074;&#1072;&#1085;&#1080;&#1102;.%20&#1079;&#1077;&#1084;&#1083;&#1077;&#1087;&#1086;&#1083;&#1100;&#1079;&#1086;&#1074;&#1072;&#1085;&#1080;&#1102;%20&#1080;%20&#1074;&#1086;&#1087;&#1088;&#1086;&#1089;&#1072;&#1084;%20&#1046;&#1050;&#1061;\2009\&#1043;&#1086;&#1088;&#1089;&#1086;&#1074;&#1077;&#1090;%20062909\&#1048;&#1085;&#1074;&#1077;&#1089;&#1090;&#1080;&#1090;&#1094;&#1080;&#1086;&#1085;&#1085;&#1072;&#1103;%20&#1087;&#1088;&#1086;&#1075;&#1088;&#1072;&#1084;&#1084;&#1072;%20&#1052;&#1059;&#1055;%20&#1050;&#1061;%20&#1042;&#1086;&#1076;&#1086;&#1082;&#1072;&#1085;&#1072;&#1083;\&#1048;&#1055;%20-%20&#1040;&#1085;&#1076;&#1088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енная"/>
    </sheetNames>
    <sheetDataSet>
      <sheetData sheetId="0">
        <row r="263">
          <cell r="I263">
            <v>1629445.6</v>
          </cell>
          <cell r="J263">
            <v>80164.15199999999</v>
          </cell>
          <cell r="K263">
            <v>56697.731999999996</v>
          </cell>
          <cell r="L263">
            <v>445226.91599999997</v>
          </cell>
          <cell r="M263">
            <v>1047356.8</v>
          </cell>
        </row>
        <row r="264">
          <cell r="I264">
            <v>84707.027</v>
          </cell>
          <cell r="J264">
            <v>63530.236</v>
          </cell>
          <cell r="K264">
            <v>21176.791</v>
          </cell>
          <cell r="L264">
            <v>0</v>
          </cell>
          <cell r="M264">
            <v>0</v>
          </cell>
        </row>
        <row r="266">
          <cell r="I266">
            <v>1275140</v>
          </cell>
          <cell r="J266">
            <v>0</v>
          </cell>
          <cell r="K266">
            <v>0</v>
          </cell>
          <cell r="L266">
            <v>351000</v>
          </cell>
          <cell r="M266">
            <v>924140</v>
          </cell>
        </row>
        <row r="267">
          <cell r="I267">
            <v>50388</v>
          </cell>
          <cell r="J267">
            <v>0</v>
          </cell>
          <cell r="K267">
            <v>0</v>
          </cell>
          <cell r="L267">
            <v>21004</v>
          </cell>
          <cell r="M267">
            <v>29384</v>
          </cell>
        </row>
        <row r="268">
          <cell r="I268">
            <v>212605.49</v>
          </cell>
          <cell r="J268">
            <v>2188.49</v>
          </cell>
          <cell r="K268">
            <v>8865</v>
          </cell>
          <cell r="L268">
            <v>84016</v>
          </cell>
          <cell r="M268">
            <v>117536</v>
          </cell>
        </row>
        <row r="270">
          <cell r="I270">
            <v>357000</v>
          </cell>
          <cell r="J270">
            <v>0</v>
          </cell>
          <cell r="K270">
            <v>0</v>
          </cell>
          <cell r="L270">
            <v>0</v>
          </cell>
          <cell r="M270">
            <v>357000</v>
          </cell>
        </row>
        <row r="271">
          <cell r="I271">
            <v>326400</v>
          </cell>
          <cell r="J271">
            <v>0</v>
          </cell>
          <cell r="K271">
            <v>0</v>
          </cell>
          <cell r="L271">
            <v>326400</v>
          </cell>
          <cell r="M2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0"/>
  <sheetViews>
    <sheetView tabSelected="1" view="pageBreakPreview" zoomScale="85" zoomScaleNormal="115" zoomScaleSheetLayoutView="85" workbookViewId="0" topLeftCell="A13">
      <selection activeCell="B15" sqref="B15"/>
    </sheetView>
  </sheetViews>
  <sheetFormatPr defaultColWidth="9.00390625" defaultRowHeight="12.75"/>
  <cols>
    <col min="1" max="1" width="5.875" style="0" customWidth="1"/>
    <col min="2" max="2" width="48.875" style="5" customWidth="1"/>
    <col min="3" max="3" width="5.25390625" style="0" customWidth="1"/>
    <col min="4" max="4" width="14.25390625" style="0" customWidth="1"/>
    <col min="5" max="5" width="12.25390625" style="56" customWidth="1"/>
    <col min="6" max="6" width="9.625" style="56" customWidth="1"/>
    <col min="7" max="7" width="8.375" style="56" customWidth="1"/>
    <col min="8" max="8" width="8.75390625" style="56" customWidth="1"/>
    <col min="9" max="9" width="12.375" style="21" customWidth="1"/>
    <col min="10" max="10" width="11.00390625" style="21" customWidth="1"/>
    <col min="11" max="11" width="11.75390625" style="21" customWidth="1"/>
    <col min="12" max="12" width="11.625" style="21" customWidth="1"/>
    <col min="13" max="13" width="11.25390625" style="21" customWidth="1"/>
    <col min="14" max="14" width="11.625" style="0" customWidth="1"/>
    <col min="15" max="15" width="11.875" style="0" bestFit="1" customWidth="1"/>
  </cols>
  <sheetData>
    <row r="2" spans="1:13" ht="15.75">
      <c r="A2" s="174" t="s">
        <v>97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5.75">
      <c r="A3" s="173" t="s">
        <v>21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>
      <c r="A4" s="174" t="s">
        <v>20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5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4" ht="54" customHeight="1">
      <c r="A6" s="134" t="s">
        <v>9</v>
      </c>
      <c r="B6" s="110" t="s">
        <v>2</v>
      </c>
      <c r="C6" s="134" t="s">
        <v>27</v>
      </c>
      <c r="D6" s="134" t="s">
        <v>28</v>
      </c>
      <c r="E6" s="134" t="s">
        <v>30</v>
      </c>
      <c r="F6" s="134" t="s">
        <v>38</v>
      </c>
      <c r="G6" s="185" t="s">
        <v>31</v>
      </c>
      <c r="H6" s="186"/>
      <c r="I6" s="40" t="s">
        <v>29</v>
      </c>
      <c r="J6" s="182" t="s">
        <v>13</v>
      </c>
      <c r="K6" s="183"/>
      <c r="L6" s="183"/>
      <c r="M6" s="183"/>
      <c r="N6" s="134" t="s">
        <v>98</v>
      </c>
    </row>
    <row r="7" spans="1:14" ht="15" customHeight="1">
      <c r="A7" s="166"/>
      <c r="B7" s="181"/>
      <c r="C7" s="166"/>
      <c r="D7" s="166"/>
      <c r="E7" s="180"/>
      <c r="F7" s="180"/>
      <c r="G7" s="9">
        <v>2009</v>
      </c>
      <c r="H7" s="9">
        <v>2010</v>
      </c>
      <c r="I7" s="16" t="s">
        <v>3</v>
      </c>
      <c r="J7" s="9">
        <v>2007</v>
      </c>
      <c r="K7" s="9">
        <v>2008</v>
      </c>
      <c r="L7" s="9">
        <v>2009</v>
      </c>
      <c r="M7" s="9">
        <v>2010</v>
      </c>
      <c r="N7" s="166"/>
    </row>
    <row r="8" spans="1:14" ht="19.5">
      <c r="A8" s="37">
        <v>1</v>
      </c>
      <c r="B8" s="146" t="s">
        <v>65</v>
      </c>
      <c r="C8" s="147"/>
      <c r="D8" s="147"/>
      <c r="E8" s="147"/>
      <c r="F8" s="147"/>
      <c r="G8" s="147"/>
      <c r="H8" s="147"/>
      <c r="I8" s="147"/>
      <c r="J8" s="187"/>
      <c r="K8" s="187"/>
      <c r="L8" s="187"/>
      <c r="M8" s="187"/>
      <c r="N8" s="188"/>
    </row>
    <row r="9" spans="1:14" ht="14.25">
      <c r="A9" s="95" t="s">
        <v>94</v>
      </c>
      <c r="B9" s="89" t="s">
        <v>66</v>
      </c>
      <c r="C9" s="10"/>
      <c r="D9" s="10"/>
      <c r="E9" s="42"/>
      <c r="F9" s="42"/>
      <c r="G9" s="42"/>
      <c r="H9" s="42"/>
      <c r="I9" s="11"/>
      <c r="J9" s="11"/>
      <c r="K9" s="11"/>
      <c r="L9" s="11"/>
      <c r="M9" s="11"/>
      <c r="N9" s="38"/>
    </row>
    <row r="10" spans="1:14" ht="15" customHeight="1">
      <c r="A10" s="117" t="s">
        <v>67</v>
      </c>
      <c r="B10" s="71" t="s">
        <v>10</v>
      </c>
      <c r="C10" s="189" t="s">
        <v>36</v>
      </c>
      <c r="D10" s="132" t="s">
        <v>42</v>
      </c>
      <c r="E10" s="110">
        <v>30</v>
      </c>
      <c r="F10" s="110" t="s">
        <v>11</v>
      </c>
      <c r="G10" s="13"/>
      <c r="H10" s="13"/>
      <c r="I10" s="22">
        <f>I11+I13+I17</f>
        <v>38982.9</v>
      </c>
      <c r="J10" s="22">
        <f>J11+J13+J17</f>
        <v>0</v>
      </c>
      <c r="K10" s="22">
        <f>K11+K13+K17</f>
        <v>0</v>
      </c>
      <c r="L10" s="22">
        <f>L11+L13+L17</f>
        <v>0</v>
      </c>
      <c r="M10" s="22">
        <f>M11+M13+M17</f>
        <v>33982.9</v>
      </c>
      <c r="N10" s="103"/>
    </row>
    <row r="11" spans="1:15" ht="34.5" customHeight="1">
      <c r="A11" s="106"/>
      <c r="B11" s="70" t="s">
        <v>87</v>
      </c>
      <c r="C11" s="131"/>
      <c r="D11" s="184"/>
      <c r="E11" s="97"/>
      <c r="F11" s="97"/>
      <c r="G11" s="13"/>
      <c r="H11" s="13"/>
      <c r="I11" s="25">
        <f>SUM(J11:M11)</f>
        <v>33982.9</v>
      </c>
      <c r="J11" s="25">
        <v>0</v>
      </c>
      <c r="K11" s="25">
        <v>0</v>
      </c>
      <c r="L11" s="25">
        <v>0</v>
      </c>
      <c r="M11" s="25">
        <v>33982.9</v>
      </c>
      <c r="N11" s="104"/>
      <c r="O11" s="2"/>
    </row>
    <row r="12" spans="1:15" ht="15" customHeight="1">
      <c r="A12" s="106"/>
      <c r="B12" s="72" t="s">
        <v>33</v>
      </c>
      <c r="C12" s="131"/>
      <c r="D12" s="184"/>
      <c r="E12" s="97"/>
      <c r="F12" s="97"/>
      <c r="G12" s="13"/>
      <c r="H12" s="13"/>
      <c r="I12" s="52">
        <f>SUM(J12:M12)</f>
        <v>0</v>
      </c>
      <c r="J12" s="52">
        <f aca="true" t="shared" si="0" ref="J12:M13">SUM(K12:N12)</f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104"/>
      <c r="O12" s="2"/>
    </row>
    <row r="13" spans="1:15" ht="15" customHeight="1">
      <c r="A13" s="106"/>
      <c r="B13" s="71" t="s">
        <v>23</v>
      </c>
      <c r="C13" s="131"/>
      <c r="D13" s="184"/>
      <c r="E13" s="97"/>
      <c r="F13" s="97"/>
      <c r="G13" s="35"/>
      <c r="H13" s="35"/>
      <c r="I13" s="18">
        <f>SUM(I14:I16)</f>
        <v>5000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104"/>
      <c r="O13" s="2"/>
    </row>
    <row r="14" spans="1:14" ht="12.75">
      <c r="A14" s="106"/>
      <c r="B14" s="72" t="s">
        <v>24</v>
      </c>
      <c r="C14" s="131"/>
      <c r="D14" s="184"/>
      <c r="E14" s="97"/>
      <c r="F14" s="97"/>
      <c r="G14" s="13"/>
      <c r="H14" s="13"/>
      <c r="I14" s="52">
        <f aca="true" t="shared" si="1" ref="I14:M15">SUM(J14:M14)</f>
        <v>0</v>
      </c>
      <c r="J14" s="52">
        <f t="shared" si="1"/>
        <v>0</v>
      </c>
      <c r="K14" s="52">
        <f t="shared" si="1"/>
        <v>0</v>
      </c>
      <c r="L14" s="52">
        <f t="shared" si="1"/>
        <v>0</v>
      </c>
      <c r="M14" s="52">
        <f t="shared" si="1"/>
        <v>0</v>
      </c>
      <c r="N14" s="104"/>
    </row>
    <row r="15" spans="1:14" ht="12.75">
      <c r="A15" s="106"/>
      <c r="B15" s="72" t="s">
        <v>25</v>
      </c>
      <c r="C15" s="131"/>
      <c r="D15" s="184"/>
      <c r="E15" s="97"/>
      <c r="F15" s="97"/>
      <c r="G15" s="13"/>
      <c r="H15" s="13"/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104"/>
    </row>
    <row r="16" spans="1:14" ht="12.75">
      <c r="A16" s="106"/>
      <c r="B16" s="72" t="s">
        <v>26</v>
      </c>
      <c r="C16" s="131"/>
      <c r="D16" s="184"/>
      <c r="E16" s="97"/>
      <c r="F16" s="97"/>
      <c r="G16" s="13"/>
      <c r="H16" s="13"/>
      <c r="I16" s="52">
        <f>SUM(J16:M16)</f>
        <v>5000</v>
      </c>
      <c r="J16" s="52">
        <v>5000</v>
      </c>
      <c r="K16" s="52">
        <f aca="true" t="shared" si="2" ref="K16:M17">SUM(L16:O16)</f>
        <v>0</v>
      </c>
      <c r="L16" s="52">
        <f t="shared" si="2"/>
        <v>0</v>
      </c>
      <c r="M16" s="52">
        <f t="shared" si="2"/>
        <v>0</v>
      </c>
      <c r="N16" s="104"/>
    </row>
    <row r="17" spans="1:14" ht="12.75">
      <c r="A17" s="106"/>
      <c r="B17" s="71" t="s">
        <v>86</v>
      </c>
      <c r="C17" s="109"/>
      <c r="D17" s="97"/>
      <c r="E17" s="97"/>
      <c r="F17" s="97"/>
      <c r="G17" s="41"/>
      <c r="H17" s="41"/>
      <c r="I17" s="18">
        <f>SUM(J17:M17)</f>
        <v>0</v>
      </c>
      <c r="J17" s="18"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104"/>
    </row>
    <row r="18" spans="1:15" ht="62.25" customHeight="1">
      <c r="A18" s="117" t="s">
        <v>68</v>
      </c>
      <c r="B18" s="70" t="s">
        <v>64</v>
      </c>
      <c r="C18" s="189" t="s">
        <v>36</v>
      </c>
      <c r="D18" s="132" t="s">
        <v>43</v>
      </c>
      <c r="E18" s="110">
        <v>30</v>
      </c>
      <c r="F18" s="132" t="s">
        <v>12</v>
      </c>
      <c r="G18" s="44"/>
      <c r="H18" s="44"/>
      <c r="I18" s="22">
        <f>I19+I21+I25</f>
        <v>52067.299999999996</v>
      </c>
      <c r="J18" s="22">
        <f>J19+J21+J25</f>
        <v>5362.6</v>
      </c>
      <c r="K18" s="22">
        <f>K19+K21+K25</f>
        <v>0</v>
      </c>
      <c r="L18" s="22">
        <f>L19+L21+L25</f>
        <v>0</v>
      </c>
      <c r="M18" s="22">
        <f>M19+M21+M25</f>
        <v>46704.7</v>
      </c>
      <c r="N18" s="103"/>
      <c r="O18" s="2"/>
    </row>
    <row r="19" spans="1:14" ht="36" customHeight="1">
      <c r="A19" s="106"/>
      <c r="B19" s="70" t="s">
        <v>87</v>
      </c>
      <c r="C19" s="131"/>
      <c r="D19" s="97"/>
      <c r="E19" s="97"/>
      <c r="F19" s="97"/>
      <c r="G19" s="54"/>
      <c r="H19" s="54"/>
      <c r="I19" s="25">
        <f>SUM(J19:M19)</f>
        <v>46704.7</v>
      </c>
      <c r="J19" s="25">
        <f>0</f>
        <v>0</v>
      </c>
      <c r="K19" s="25">
        <v>0</v>
      </c>
      <c r="L19" s="25">
        <v>0</v>
      </c>
      <c r="M19" s="25">
        <v>46704.7</v>
      </c>
      <c r="N19" s="104"/>
    </row>
    <row r="20" spans="1:14" s="1" customFormat="1" ht="15.75" customHeight="1">
      <c r="A20" s="106"/>
      <c r="B20" s="72" t="s">
        <v>33</v>
      </c>
      <c r="C20" s="131"/>
      <c r="D20" s="97"/>
      <c r="E20" s="97"/>
      <c r="F20" s="97"/>
      <c r="G20" s="77"/>
      <c r="H20" s="77"/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104"/>
    </row>
    <row r="21" spans="1:14" ht="12.75" customHeight="1">
      <c r="A21" s="106"/>
      <c r="B21" s="71" t="s">
        <v>23</v>
      </c>
      <c r="C21" s="131"/>
      <c r="D21" s="97"/>
      <c r="E21" s="97"/>
      <c r="F21" s="97"/>
      <c r="G21" s="54"/>
      <c r="H21" s="54"/>
      <c r="I21" s="18">
        <f>SUM(I22:I24)</f>
        <v>0</v>
      </c>
      <c r="J21" s="18">
        <v>0</v>
      </c>
      <c r="K21" s="18">
        <v>0</v>
      </c>
      <c r="L21" s="18">
        <v>0</v>
      </c>
      <c r="M21" s="18">
        <v>0</v>
      </c>
      <c r="N21" s="104"/>
    </row>
    <row r="22" spans="1:14" ht="12.75">
      <c r="A22" s="106"/>
      <c r="B22" s="72" t="s">
        <v>24</v>
      </c>
      <c r="C22" s="131"/>
      <c r="D22" s="97"/>
      <c r="E22" s="97"/>
      <c r="F22" s="97"/>
      <c r="G22" s="54"/>
      <c r="H22" s="54"/>
      <c r="I22" s="52">
        <f>SUM(J22:M22)</f>
        <v>0</v>
      </c>
      <c r="J22" s="52">
        <v>0</v>
      </c>
      <c r="K22" s="52">
        <v>0</v>
      </c>
      <c r="L22" s="52">
        <v>0</v>
      </c>
      <c r="M22" s="52">
        <v>0</v>
      </c>
      <c r="N22" s="104"/>
    </row>
    <row r="23" spans="1:14" ht="12.75">
      <c r="A23" s="106"/>
      <c r="B23" s="72" t="s">
        <v>25</v>
      </c>
      <c r="C23" s="131"/>
      <c r="D23" s="97"/>
      <c r="E23" s="97"/>
      <c r="F23" s="97"/>
      <c r="G23" s="54"/>
      <c r="H23" s="54"/>
      <c r="I23" s="52">
        <f>SUM(J23:M23)</f>
        <v>0</v>
      </c>
      <c r="J23" s="52">
        <v>0</v>
      </c>
      <c r="K23" s="52">
        <v>0</v>
      </c>
      <c r="L23" s="52">
        <v>0</v>
      </c>
      <c r="M23" s="52">
        <v>0</v>
      </c>
      <c r="N23" s="104"/>
    </row>
    <row r="24" spans="1:14" ht="12.75">
      <c r="A24" s="106"/>
      <c r="B24" s="72" t="s">
        <v>26</v>
      </c>
      <c r="C24" s="131"/>
      <c r="D24" s="97"/>
      <c r="E24" s="97"/>
      <c r="F24" s="97"/>
      <c r="G24" s="54"/>
      <c r="H24" s="54"/>
      <c r="I24" s="52">
        <f>SUM(J24:M24)</f>
        <v>0</v>
      </c>
      <c r="J24" s="52">
        <v>0</v>
      </c>
      <c r="K24" s="52">
        <v>0</v>
      </c>
      <c r="L24" s="52">
        <v>0</v>
      </c>
      <c r="M24" s="52">
        <v>0</v>
      </c>
      <c r="N24" s="104"/>
    </row>
    <row r="25" spans="1:14" ht="12.75">
      <c r="A25" s="106"/>
      <c r="B25" s="71" t="s">
        <v>86</v>
      </c>
      <c r="C25" s="109"/>
      <c r="D25" s="97"/>
      <c r="E25" s="97"/>
      <c r="F25" s="97"/>
      <c r="G25" s="54"/>
      <c r="H25" s="54"/>
      <c r="I25" s="18">
        <f>I26</f>
        <v>5362.6</v>
      </c>
      <c r="J25" s="18">
        <f>J26</f>
        <v>5362.6</v>
      </c>
      <c r="K25" s="18">
        <f>K26</f>
        <v>0</v>
      </c>
      <c r="L25" s="18">
        <f>L26</f>
        <v>0</v>
      </c>
      <c r="M25" s="18">
        <f>M26</f>
        <v>0</v>
      </c>
      <c r="N25" s="104"/>
    </row>
    <row r="26" spans="1:14" s="1" customFormat="1" ht="12.75">
      <c r="A26" s="129"/>
      <c r="B26" s="72" t="s">
        <v>34</v>
      </c>
      <c r="C26" s="123"/>
      <c r="D26" s="133"/>
      <c r="E26" s="133"/>
      <c r="F26" s="133"/>
      <c r="G26" s="77"/>
      <c r="H26" s="77"/>
      <c r="I26" s="52">
        <v>5362.6</v>
      </c>
      <c r="J26" s="52">
        <v>5362.6</v>
      </c>
      <c r="K26" s="52"/>
      <c r="L26" s="52"/>
      <c r="M26" s="52"/>
      <c r="N26" s="128"/>
    </row>
    <row r="27" spans="1:15" s="1" customFormat="1" ht="21.75" customHeight="1">
      <c r="A27" s="124"/>
      <c r="B27" s="73" t="s">
        <v>7</v>
      </c>
      <c r="C27" s="153"/>
      <c r="D27" s="157"/>
      <c r="E27" s="161">
        <f>I18+I10</f>
        <v>91050.2</v>
      </c>
      <c r="F27" s="161">
        <f>I19+I11</f>
        <v>80687.6</v>
      </c>
      <c r="G27" s="45"/>
      <c r="H27" s="45"/>
      <c r="I27" s="18">
        <f>I28+I30+I34</f>
        <v>91050.20000000001</v>
      </c>
      <c r="J27" s="18">
        <f>J28+J30+J34</f>
        <v>10362.6</v>
      </c>
      <c r="K27" s="18">
        <f>K28+K30+K34</f>
        <v>0</v>
      </c>
      <c r="L27" s="18">
        <f>L28+L30+L34</f>
        <v>0</v>
      </c>
      <c r="M27" s="18">
        <f>M28+M30+M34</f>
        <v>80687.6</v>
      </c>
      <c r="N27" s="103"/>
      <c r="O27" s="59"/>
    </row>
    <row r="28" spans="1:14" s="1" customFormat="1" ht="42.75" customHeight="1">
      <c r="A28" s="99"/>
      <c r="B28" s="70" t="s">
        <v>87</v>
      </c>
      <c r="C28" s="154"/>
      <c r="D28" s="158"/>
      <c r="E28" s="162"/>
      <c r="F28" s="162"/>
      <c r="G28" s="46"/>
      <c r="H28" s="46"/>
      <c r="I28" s="25">
        <f aca="true" t="shared" si="3" ref="I28:M29">I11+I19</f>
        <v>80687.6</v>
      </c>
      <c r="J28" s="25">
        <f t="shared" si="3"/>
        <v>0</v>
      </c>
      <c r="K28" s="25">
        <f t="shared" si="3"/>
        <v>0</v>
      </c>
      <c r="L28" s="25">
        <f t="shared" si="3"/>
        <v>0</v>
      </c>
      <c r="M28" s="25">
        <f t="shared" si="3"/>
        <v>80687.6</v>
      </c>
      <c r="N28" s="104"/>
    </row>
    <row r="29" spans="1:14" s="1" customFormat="1" ht="13.5">
      <c r="A29" s="99"/>
      <c r="B29" s="72" t="s">
        <v>33</v>
      </c>
      <c r="C29" s="154"/>
      <c r="D29" s="158"/>
      <c r="E29" s="162"/>
      <c r="F29" s="162"/>
      <c r="G29" s="82"/>
      <c r="H29" s="82"/>
      <c r="I29" s="67">
        <f t="shared" si="3"/>
        <v>0</v>
      </c>
      <c r="J29" s="67">
        <f t="shared" si="3"/>
        <v>0</v>
      </c>
      <c r="K29" s="67">
        <f t="shared" si="3"/>
        <v>0</v>
      </c>
      <c r="L29" s="67">
        <f t="shared" si="3"/>
        <v>0</v>
      </c>
      <c r="M29" s="67">
        <f t="shared" si="3"/>
        <v>0</v>
      </c>
      <c r="N29" s="104"/>
    </row>
    <row r="30" spans="1:14" s="1" customFormat="1" ht="12.75">
      <c r="A30" s="99"/>
      <c r="B30" s="71" t="s">
        <v>23</v>
      </c>
      <c r="C30" s="154"/>
      <c r="D30" s="158"/>
      <c r="E30" s="162"/>
      <c r="F30" s="162"/>
      <c r="G30" s="46"/>
      <c r="H30" s="46"/>
      <c r="I30" s="18">
        <f>SUM(I31:I33)</f>
        <v>5000</v>
      </c>
      <c r="J30" s="18">
        <f>SUM(J31:J33)</f>
        <v>5000</v>
      </c>
      <c r="K30" s="18">
        <f>SUM(K31:K33)</f>
        <v>0</v>
      </c>
      <c r="L30" s="18">
        <f>SUM(L31:L33)</f>
        <v>0</v>
      </c>
      <c r="M30" s="18">
        <f>SUM(M31:M33)</f>
        <v>0</v>
      </c>
      <c r="N30" s="104"/>
    </row>
    <row r="31" spans="1:14" s="1" customFormat="1" ht="15.75" customHeight="1">
      <c r="A31" s="97"/>
      <c r="B31" s="72" t="s">
        <v>24</v>
      </c>
      <c r="C31" s="155"/>
      <c r="D31" s="159"/>
      <c r="E31" s="163"/>
      <c r="F31" s="163"/>
      <c r="G31" s="53"/>
      <c r="H31" s="53"/>
      <c r="I31" s="52">
        <f>SUM(J31:M31)</f>
        <v>0</v>
      </c>
      <c r="J31" s="52">
        <f aca="true" t="shared" si="4" ref="J31:M32">J22+J14</f>
        <v>0</v>
      </c>
      <c r="K31" s="52">
        <f t="shared" si="4"/>
        <v>0</v>
      </c>
      <c r="L31" s="52">
        <f t="shared" si="4"/>
        <v>0</v>
      </c>
      <c r="M31" s="52">
        <f t="shared" si="4"/>
        <v>0</v>
      </c>
      <c r="N31" s="104"/>
    </row>
    <row r="32" spans="1:14" s="1" customFormat="1" ht="15.75" customHeight="1">
      <c r="A32" s="97"/>
      <c r="B32" s="72" t="s">
        <v>25</v>
      </c>
      <c r="C32" s="155"/>
      <c r="D32" s="159"/>
      <c r="E32" s="163"/>
      <c r="F32" s="163"/>
      <c r="G32" s="53"/>
      <c r="H32" s="53"/>
      <c r="I32" s="52">
        <f>SUM(J32:M32)</f>
        <v>0</v>
      </c>
      <c r="J32" s="52">
        <f t="shared" si="4"/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104"/>
    </row>
    <row r="33" spans="1:14" s="1" customFormat="1" ht="15.75" customHeight="1">
      <c r="A33" s="97"/>
      <c r="B33" s="72" t="s">
        <v>26</v>
      </c>
      <c r="C33" s="155"/>
      <c r="D33" s="159"/>
      <c r="E33" s="163"/>
      <c r="F33" s="163"/>
      <c r="G33" s="53"/>
      <c r="H33" s="53"/>
      <c r="I33" s="52">
        <f>I16+I24</f>
        <v>5000</v>
      </c>
      <c r="J33" s="52">
        <f>J16+J24</f>
        <v>5000</v>
      </c>
      <c r="K33" s="52">
        <f>K16+K24</f>
        <v>0</v>
      </c>
      <c r="L33" s="52">
        <f>L16+L24</f>
        <v>0</v>
      </c>
      <c r="M33" s="52">
        <f>M16+M24</f>
        <v>0</v>
      </c>
      <c r="N33" s="104"/>
    </row>
    <row r="34" spans="1:14" ht="15.75" customHeight="1">
      <c r="A34" s="97"/>
      <c r="B34" s="71" t="s">
        <v>86</v>
      </c>
      <c r="C34" s="155"/>
      <c r="D34" s="159"/>
      <c r="E34" s="163"/>
      <c r="F34" s="163"/>
      <c r="G34" s="46"/>
      <c r="H34" s="46"/>
      <c r="I34" s="18">
        <f>I35</f>
        <v>5362.6</v>
      </c>
      <c r="J34" s="18">
        <f>J35</f>
        <v>5362.6</v>
      </c>
      <c r="K34" s="18">
        <f>K35</f>
        <v>0</v>
      </c>
      <c r="L34" s="18">
        <f>L35</f>
        <v>0</v>
      </c>
      <c r="M34" s="18">
        <f>M35</f>
        <v>0</v>
      </c>
      <c r="N34" s="104"/>
    </row>
    <row r="35" spans="1:14" s="78" customFormat="1" ht="15.75" customHeight="1">
      <c r="A35" s="133"/>
      <c r="B35" s="90" t="s">
        <v>34</v>
      </c>
      <c r="C35" s="156"/>
      <c r="D35" s="160"/>
      <c r="E35" s="164"/>
      <c r="F35" s="164"/>
      <c r="G35" s="82"/>
      <c r="H35" s="82"/>
      <c r="I35" s="67">
        <f>I17+I25</f>
        <v>5362.6</v>
      </c>
      <c r="J35" s="67">
        <f>J17+J25</f>
        <v>5362.6</v>
      </c>
      <c r="K35" s="67">
        <f>K17+K25</f>
        <v>0</v>
      </c>
      <c r="L35" s="67">
        <f>L17+L25</f>
        <v>0</v>
      </c>
      <c r="M35" s="67">
        <f>M17+M25</f>
        <v>0</v>
      </c>
      <c r="N35" s="128"/>
    </row>
    <row r="36" spans="3:13" ht="12.75">
      <c r="C36" s="5"/>
      <c r="D36" s="5"/>
      <c r="E36" s="55"/>
      <c r="F36" s="55"/>
      <c r="G36" s="55"/>
      <c r="H36" s="55"/>
      <c r="I36" s="31"/>
      <c r="J36" s="32"/>
      <c r="K36" s="31"/>
      <c r="L36" s="27"/>
      <c r="M36" s="27"/>
    </row>
    <row r="37" spans="1:13" ht="12.75">
      <c r="A37" s="3" t="s">
        <v>15</v>
      </c>
      <c r="B37" s="30" t="s">
        <v>84</v>
      </c>
      <c r="C37" s="5"/>
      <c r="D37" s="5"/>
      <c r="E37" s="55"/>
      <c r="F37" s="55"/>
      <c r="G37" s="55"/>
      <c r="H37" s="55"/>
      <c r="I37" s="62">
        <f>I28</f>
        <v>80687.6</v>
      </c>
      <c r="J37" s="63" t="s">
        <v>3</v>
      </c>
      <c r="K37" s="31"/>
      <c r="L37" s="27"/>
      <c r="M37" s="27"/>
    </row>
    <row r="38" spans="1:13" ht="12.75">
      <c r="A38" s="3"/>
      <c r="B38" s="6" t="s">
        <v>50</v>
      </c>
      <c r="C38" s="5"/>
      <c r="D38" s="5"/>
      <c r="E38" s="55"/>
      <c r="F38" s="55"/>
      <c r="G38" s="55"/>
      <c r="H38" s="55"/>
      <c r="I38" s="32"/>
      <c r="J38" s="32"/>
      <c r="K38" s="31"/>
      <c r="L38" s="27"/>
      <c r="M38" s="27"/>
    </row>
    <row r="39" spans="1:14" ht="31.5" customHeight="1">
      <c r="A39" s="96" t="s">
        <v>95</v>
      </c>
      <c r="B39" s="94" t="s">
        <v>69</v>
      </c>
      <c r="C39" s="17"/>
      <c r="D39" s="17"/>
      <c r="E39" s="43"/>
      <c r="F39" s="43"/>
      <c r="G39" s="43"/>
      <c r="H39" s="43"/>
      <c r="I39" s="28"/>
      <c r="J39" s="47"/>
      <c r="K39" s="48"/>
      <c r="L39" s="48"/>
      <c r="M39" s="48"/>
      <c r="N39" s="38"/>
    </row>
    <row r="40" spans="1:14" ht="24" customHeight="1">
      <c r="A40" s="117" t="s">
        <v>70</v>
      </c>
      <c r="B40" s="20" t="s">
        <v>39</v>
      </c>
      <c r="C40" s="122" t="s">
        <v>60</v>
      </c>
      <c r="D40" s="98" t="s">
        <v>0</v>
      </c>
      <c r="E40" s="110">
        <v>0.115</v>
      </c>
      <c r="F40" s="136" t="s">
        <v>11</v>
      </c>
      <c r="G40" s="13"/>
      <c r="H40" s="13"/>
      <c r="I40" s="22">
        <f>I41</f>
        <v>14619.4</v>
      </c>
      <c r="J40" s="22">
        <f>J41</f>
        <v>0</v>
      </c>
      <c r="K40" s="22">
        <f>K41</f>
        <v>0</v>
      </c>
      <c r="L40" s="22">
        <f>L41</f>
        <v>0</v>
      </c>
      <c r="M40" s="22">
        <f>M41</f>
        <v>14619.4</v>
      </c>
      <c r="N40" s="124"/>
    </row>
    <row r="41" spans="1:14" ht="38.25" customHeight="1">
      <c r="A41" s="106"/>
      <c r="B41" s="70" t="s">
        <v>87</v>
      </c>
      <c r="C41" s="119"/>
      <c r="D41" s="138"/>
      <c r="E41" s="111"/>
      <c r="F41" s="137"/>
      <c r="G41" s="13"/>
      <c r="H41" s="13"/>
      <c r="I41" s="18">
        <f>SUM(J41:M41)</f>
        <v>14619.4</v>
      </c>
      <c r="J41" s="18">
        <v>0</v>
      </c>
      <c r="K41" s="18">
        <v>0</v>
      </c>
      <c r="L41" s="18">
        <v>0</v>
      </c>
      <c r="M41" s="18">
        <v>14619.4</v>
      </c>
      <c r="N41" s="99"/>
    </row>
    <row r="42" spans="1:14" s="78" customFormat="1" ht="13.5">
      <c r="A42" s="106"/>
      <c r="B42" s="90" t="s">
        <v>33</v>
      </c>
      <c r="C42" s="119"/>
      <c r="D42" s="138"/>
      <c r="E42" s="111"/>
      <c r="F42" s="137"/>
      <c r="G42" s="81"/>
      <c r="H42" s="81"/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99"/>
    </row>
    <row r="43" spans="1:14" ht="12.75">
      <c r="A43" s="106"/>
      <c r="B43" s="20" t="s">
        <v>23</v>
      </c>
      <c r="C43" s="119"/>
      <c r="D43" s="138"/>
      <c r="E43" s="111"/>
      <c r="F43" s="137"/>
      <c r="G43" s="35"/>
      <c r="H43" s="35"/>
      <c r="I43" s="18">
        <f>SUM(I44:I46)</f>
        <v>0</v>
      </c>
      <c r="J43" s="26">
        <v>0</v>
      </c>
      <c r="K43" s="26">
        <v>0</v>
      </c>
      <c r="L43" s="26">
        <v>0</v>
      </c>
      <c r="M43" s="26">
        <v>0</v>
      </c>
      <c r="N43" s="99"/>
    </row>
    <row r="44" spans="1:14" s="1" customFormat="1" ht="12.75">
      <c r="A44" s="106"/>
      <c r="B44" s="91" t="s">
        <v>35</v>
      </c>
      <c r="C44" s="119"/>
      <c r="D44" s="138"/>
      <c r="E44" s="111"/>
      <c r="F44" s="137"/>
      <c r="G44" s="69"/>
      <c r="H44" s="69"/>
      <c r="I44" s="52">
        <f>SUM(J44:M44)</f>
        <v>0</v>
      </c>
      <c r="J44" s="57">
        <v>0</v>
      </c>
      <c r="K44" s="57">
        <v>0</v>
      </c>
      <c r="L44" s="57">
        <v>0</v>
      </c>
      <c r="M44" s="57">
        <v>0</v>
      </c>
      <c r="N44" s="99"/>
    </row>
    <row r="45" spans="1:14" s="1" customFormat="1" ht="12.75">
      <c r="A45" s="106"/>
      <c r="B45" s="39" t="s">
        <v>25</v>
      </c>
      <c r="C45" s="119"/>
      <c r="D45" s="138"/>
      <c r="E45" s="111"/>
      <c r="F45" s="137"/>
      <c r="G45" s="69"/>
      <c r="H45" s="69"/>
      <c r="I45" s="52">
        <f>SUM(J45:M45)</f>
        <v>0</v>
      </c>
      <c r="J45" s="57">
        <v>0</v>
      </c>
      <c r="K45" s="57">
        <v>0</v>
      </c>
      <c r="L45" s="57">
        <v>0</v>
      </c>
      <c r="M45" s="57">
        <v>0</v>
      </c>
      <c r="N45" s="99"/>
    </row>
    <row r="46" spans="1:14" s="1" customFormat="1" ht="12.75">
      <c r="A46" s="106"/>
      <c r="B46" s="39" t="s">
        <v>26</v>
      </c>
      <c r="C46" s="119"/>
      <c r="D46" s="138"/>
      <c r="E46" s="111"/>
      <c r="F46" s="137"/>
      <c r="G46" s="69"/>
      <c r="H46" s="69"/>
      <c r="I46" s="52">
        <f>SUM(J46:M46)</f>
        <v>0</v>
      </c>
      <c r="J46" s="57">
        <v>0</v>
      </c>
      <c r="K46" s="57">
        <v>0</v>
      </c>
      <c r="L46" s="57">
        <v>0</v>
      </c>
      <c r="M46" s="57">
        <v>0</v>
      </c>
      <c r="N46" s="99"/>
    </row>
    <row r="47" spans="1:14" ht="12.75">
      <c r="A47" s="106"/>
      <c r="B47" s="71" t="s">
        <v>86</v>
      </c>
      <c r="C47" s="119"/>
      <c r="D47" s="138"/>
      <c r="E47" s="111"/>
      <c r="F47" s="137"/>
      <c r="G47" s="13"/>
      <c r="H47" s="13"/>
      <c r="I47" s="18">
        <f>SUM(J47:M47)</f>
        <v>0</v>
      </c>
      <c r="J47" s="26">
        <v>0</v>
      </c>
      <c r="K47" s="26">
        <v>0</v>
      </c>
      <c r="L47" s="26">
        <v>0</v>
      </c>
      <c r="M47" s="26">
        <v>0</v>
      </c>
      <c r="N47" s="99"/>
    </row>
    <row r="48" spans="1:14" ht="25.5" customHeight="1">
      <c r="A48" s="117" t="s">
        <v>71</v>
      </c>
      <c r="B48" s="19" t="s">
        <v>61</v>
      </c>
      <c r="C48" s="122" t="s">
        <v>60</v>
      </c>
      <c r="D48" s="98" t="s">
        <v>0</v>
      </c>
      <c r="E48" s="110">
        <v>23</v>
      </c>
      <c r="F48" s="136" t="s">
        <v>12</v>
      </c>
      <c r="G48" s="13"/>
      <c r="H48" s="13"/>
      <c r="I48" s="22">
        <f>I49</f>
        <v>18940.6</v>
      </c>
      <c r="J48" s="22">
        <f>J49</f>
        <v>0</v>
      </c>
      <c r="K48" s="22">
        <f>K49</f>
        <v>0</v>
      </c>
      <c r="L48" s="22">
        <f>L49</f>
        <v>0</v>
      </c>
      <c r="M48" s="22">
        <f>M49</f>
        <v>18940.6</v>
      </c>
      <c r="N48" s="124"/>
    </row>
    <row r="49" spans="1:14" ht="29.25" customHeight="1">
      <c r="A49" s="106"/>
      <c r="B49" s="70" t="s">
        <v>87</v>
      </c>
      <c r="C49" s="119"/>
      <c r="D49" s="99"/>
      <c r="E49" s="97"/>
      <c r="F49" s="137"/>
      <c r="G49" s="13"/>
      <c r="H49" s="13"/>
      <c r="I49" s="25">
        <f>SUM(J49:M49)</f>
        <v>18940.6</v>
      </c>
      <c r="J49" s="25">
        <v>0</v>
      </c>
      <c r="K49" s="25">
        <v>0</v>
      </c>
      <c r="L49" s="25">
        <v>0</v>
      </c>
      <c r="M49" s="25">
        <v>18940.6</v>
      </c>
      <c r="N49" s="99"/>
    </row>
    <row r="50" spans="1:14" s="1" customFormat="1" ht="12.75">
      <c r="A50" s="106"/>
      <c r="B50" s="91" t="s">
        <v>33</v>
      </c>
      <c r="C50" s="119"/>
      <c r="D50" s="99"/>
      <c r="E50" s="97"/>
      <c r="F50" s="137"/>
      <c r="G50" s="69"/>
      <c r="H50" s="69"/>
      <c r="I50" s="52">
        <f>SUM(J50:M50)</f>
        <v>0</v>
      </c>
      <c r="J50" s="58">
        <v>0</v>
      </c>
      <c r="K50" s="58">
        <v>0</v>
      </c>
      <c r="L50" s="58">
        <v>0</v>
      </c>
      <c r="M50" s="58">
        <v>0</v>
      </c>
      <c r="N50" s="99"/>
    </row>
    <row r="51" spans="1:14" ht="12.75">
      <c r="A51" s="106"/>
      <c r="B51" s="20" t="s">
        <v>23</v>
      </c>
      <c r="C51" s="119"/>
      <c r="D51" s="99"/>
      <c r="E51" s="97"/>
      <c r="F51" s="137"/>
      <c r="G51" s="13"/>
      <c r="H51" s="13"/>
      <c r="I51" s="18">
        <f>SUM(I52:I54)</f>
        <v>0</v>
      </c>
      <c r="J51" s="25">
        <v>0</v>
      </c>
      <c r="K51" s="25">
        <v>0</v>
      </c>
      <c r="L51" s="25">
        <v>0</v>
      </c>
      <c r="M51" s="25">
        <v>0</v>
      </c>
      <c r="N51" s="99"/>
    </row>
    <row r="52" spans="1:14" s="1" customFormat="1" ht="12.75">
      <c r="A52" s="106"/>
      <c r="B52" s="91" t="s">
        <v>35</v>
      </c>
      <c r="C52" s="109"/>
      <c r="D52" s="97"/>
      <c r="E52" s="97"/>
      <c r="F52" s="139"/>
      <c r="G52" s="69"/>
      <c r="H52" s="69"/>
      <c r="I52" s="52">
        <f>SUM(J52:M52)</f>
        <v>0</v>
      </c>
      <c r="J52" s="58">
        <v>0</v>
      </c>
      <c r="K52" s="58">
        <v>0</v>
      </c>
      <c r="L52" s="58">
        <v>0</v>
      </c>
      <c r="M52" s="58">
        <v>0</v>
      </c>
      <c r="N52" s="97"/>
    </row>
    <row r="53" spans="1:14" s="1" customFormat="1" ht="12.75">
      <c r="A53" s="106"/>
      <c r="B53" s="39" t="s">
        <v>25</v>
      </c>
      <c r="C53" s="109"/>
      <c r="D53" s="97"/>
      <c r="E53" s="97"/>
      <c r="F53" s="139"/>
      <c r="G53" s="69"/>
      <c r="H53" s="69"/>
      <c r="I53" s="52">
        <f>SUM(J53:M53)</f>
        <v>0</v>
      </c>
      <c r="J53" s="58">
        <v>0</v>
      </c>
      <c r="K53" s="58">
        <v>0</v>
      </c>
      <c r="L53" s="58">
        <v>0</v>
      </c>
      <c r="M53" s="58">
        <v>0</v>
      </c>
      <c r="N53" s="97"/>
    </row>
    <row r="54" spans="1:14" s="1" customFormat="1" ht="12.75">
      <c r="A54" s="106"/>
      <c r="B54" s="39" t="s">
        <v>26</v>
      </c>
      <c r="C54" s="109"/>
      <c r="D54" s="97"/>
      <c r="E54" s="97"/>
      <c r="F54" s="139"/>
      <c r="G54" s="69"/>
      <c r="H54" s="69"/>
      <c r="I54" s="52">
        <f>SUM(J54:M54)</f>
        <v>0</v>
      </c>
      <c r="J54" s="58">
        <v>0</v>
      </c>
      <c r="K54" s="58">
        <v>0</v>
      </c>
      <c r="L54" s="58">
        <v>0</v>
      </c>
      <c r="M54" s="58">
        <v>0</v>
      </c>
      <c r="N54" s="97"/>
    </row>
    <row r="55" spans="1:14" ht="12.75">
      <c r="A55" s="106"/>
      <c r="B55" s="71" t="s">
        <v>86</v>
      </c>
      <c r="C55" s="109"/>
      <c r="D55" s="97"/>
      <c r="E55" s="97"/>
      <c r="F55" s="139"/>
      <c r="G55" s="13"/>
      <c r="H55" s="13"/>
      <c r="I55" s="18">
        <f>SUM(J55:M55)</f>
        <v>0</v>
      </c>
      <c r="J55" s="25">
        <v>0</v>
      </c>
      <c r="K55" s="25">
        <v>0</v>
      </c>
      <c r="L55" s="25">
        <v>0</v>
      </c>
      <c r="M55" s="25">
        <v>0</v>
      </c>
      <c r="N55" s="97"/>
    </row>
    <row r="56" spans="1:14" ht="25.5" customHeight="1">
      <c r="A56" s="117" t="s">
        <v>72</v>
      </c>
      <c r="B56" s="20" t="s">
        <v>40</v>
      </c>
      <c r="C56" s="122" t="s">
        <v>36</v>
      </c>
      <c r="D56" s="98" t="s">
        <v>1</v>
      </c>
      <c r="E56" s="110">
        <v>1.1</v>
      </c>
      <c r="F56" s="136" t="s">
        <v>12</v>
      </c>
      <c r="G56" s="13"/>
      <c r="H56" s="13"/>
      <c r="I56" s="22">
        <f>I57+I59+I63</f>
        <v>4440</v>
      </c>
      <c r="J56" s="25">
        <v>0</v>
      </c>
      <c r="K56" s="25">
        <v>0</v>
      </c>
      <c r="L56" s="25">
        <v>0</v>
      </c>
      <c r="M56" s="22">
        <f>M57+M59+M63</f>
        <v>4440</v>
      </c>
      <c r="N56" s="124"/>
    </row>
    <row r="57" spans="1:14" ht="32.25" customHeight="1">
      <c r="A57" s="106"/>
      <c r="B57" s="70" t="s">
        <v>87</v>
      </c>
      <c r="C57" s="119"/>
      <c r="D57" s="99"/>
      <c r="E57" s="97"/>
      <c r="F57" s="137"/>
      <c r="G57" s="13"/>
      <c r="H57" s="13"/>
      <c r="I57" s="25">
        <f>SUM(J57:M57)</f>
        <v>4440</v>
      </c>
      <c r="J57" s="25">
        <v>0</v>
      </c>
      <c r="K57" s="25">
        <v>0</v>
      </c>
      <c r="L57" s="25">
        <v>0</v>
      </c>
      <c r="M57" s="25">
        <f>3700*1.2</f>
        <v>4440</v>
      </c>
      <c r="N57" s="99"/>
    </row>
    <row r="58" spans="1:14" s="1" customFormat="1" ht="12.75">
      <c r="A58" s="106"/>
      <c r="B58" s="91" t="s">
        <v>33</v>
      </c>
      <c r="C58" s="119"/>
      <c r="D58" s="99"/>
      <c r="E58" s="97"/>
      <c r="F58" s="137"/>
      <c r="G58" s="69"/>
      <c r="H58" s="69"/>
      <c r="I58" s="52">
        <f>SUM(J58:M58)</f>
        <v>0</v>
      </c>
      <c r="J58" s="58">
        <v>0</v>
      </c>
      <c r="K58" s="58">
        <v>0</v>
      </c>
      <c r="L58" s="58">
        <v>0</v>
      </c>
      <c r="M58" s="58">
        <v>0</v>
      </c>
      <c r="N58" s="99"/>
    </row>
    <row r="59" spans="1:14" ht="12.75">
      <c r="A59" s="106"/>
      <c r="B59" s="20" t="s">
        <v>23</v>
      </c>
      <c r="C59" s="119"/>
      <c r="D59" s="99"/>
      <c r="E59" s="97"/>
      <c r="F59" s="137"/>
      <c r="G59" s="13"/>
      <c r="H59" s="13"/>
      <c r="I59" s="18">
        <f>SUM(I60:I62)</f>
        <v>0</v>
      </c>
      <c r="J59" s="25">
        <v>0</v>
      </c>
      <c r="K59" s="25">
        <v>0</v>
      </c>
      <c r="L59" s="25">
        <v>0</v>
      </c>
      <c r="M59" s="25">
        <v>0</v>
      </c>
      <c r="N59" s="99"/>
    </row>
    <row r="60" spans="1:14" s="1" customFormat="1" ht="12.75">
      <c r="A60" s="106"/>
      <c r="B60" s="91" t="s">
        <v>35</v>
      </c>
      <c r="C60" s="109"/>
      <c r="D60" s="97"/>
      <c r="E60" s="97"/>
      <c r="F60" s="139"/>
      <c r="G60" s="69"/>
      <c r="H60" s="69"/>
      <c r="I60" s="52">
        <f>SUM(J60:M60)</f>
        <v>0</v>
      </c>
      <c r="J60" s="58">
        <v>0</v>
      </c>
      <c r="K60" s="58">
        <v>0</v>
      </c>
      <c r="L60" s="58">
        <v>0</v>
      </c>
      <c r="M60" s="58">
        <v>0</v>
      </c>
      <c r="N60" s="97"/>
    </row>
    <row r="61" spans="1:14" s="1" customFormat="1" ht="12.75">
      <c r="A61" s="106"/>
      <c r="B61" s="39" t="s">
        <v>25</v>
      </c>
      <c r="C61" s="109"/>
      <c r="D61" s="97"/>
      <c r="E61" s="97"/>
      <c r="F61" s="139"/>
      <c r="G61" s="69"/>
      <c r="H61" s="69"/>
      <c r="I61" s="52">
        <f>SUM(J61:M61)</f>
        <v>0</v>
      </c>
      <c r="J61" s="58">
        <v>0</v>
      </c>
      <c r="K61" s="58">
        <v>0</v>
      </c>
      <c r="L61" s="58">
        <v>0</v>
      </c>
      <c r="M61" s="58">
        <v>0</v>
      </c>
      <c r="N61" s="97"/>
    </row>
    <row r="62" spans="1:14" s="1" customFormat="1" ht="12.75">
      <c r="A62" s="106"/>
      <c r="B62" s="39" t="s">
        <v>26</v>
      </c>
      <c r="C62" s="109"/>
      <c r="D62" s="97"/>
      <c r="E62" s="97"/>
      <c r="F62" s="139"/>
      <c r="G62" s="69"/>
      <c r="H62" s="69"/>
      <c r="I62" s="52">
        <f>SUM(J62:M62)</f>
        <v>0</v>
      </c>
      <c r="J62" s="58">
        <v>0</v>
      </c>
      <c r="K62" s="58">
        <v>0</v>
      </c>
      <c r="L62" s="58">
        <v>0</v>
      </c>
      <c r="M62" s="58">
        <v>0</v>
      </c>
      <c r="N62" s="97"/>
    </row>
    <row r="63" spans="1:14" ht="12.75">
      <c r="A63" s="106"/>
      <c r="B63" s="71" t="s">
        <v>86</v>
      </c>
      <c r="C63" s="109"/>
      <c r="D63" s="97"/>
      <c r="E63" s="97"/>
      <c r="F63" s="139"/>
      <c r="G63" s="13"/>
      <c r="H63" s="13"/>
      <c r="I63" s="18">
        <f>SUM(J63:M63)</f>
        <v>0</v>
      </c>
      <c r="J63" s="25">
        <v>0</v>
      </c>
      <c r="K63" s="25">
        <v>0</v>
      </c>
      <c r="L63" s="25">
        <v>0</v>
      </c>
      <c r="M63" s="25">
        <v>0</v>
      </c>
      <c r="N63" s="97"/>
    </row>
    <row r="64" spans="1:14" ht="15" customHeight="1">
      <c r="A64" s="114"/>
      <c r="B64" s="15" t="s">
        <v>8</v>
      </c>
      <c r="C64" s="191"/>
      <c r="D64" s="101">
        <f>I56+I48+I40</f>
        <v>38000</v>
      </c>
      <c r="E64" s="178">
        <f>I57+I49+I41</f>
        <v>38000</v>
      </c>
      <c r="F64" s="100"/>
      <c r="G64" s="50"/>
      <c r="H64" s="50"/>
      <c r="I64" s="22">
        <f>I65+I67+I71</f>
        <v>38000</v>
      </c>
      <c r="J64" s="22">
        <f>J65+J67+J71</f>
        <v>0</v>
      </c>
      <c r="K64" s="22">
        <f>K65+K67+K71</f>
        <v>0</v>
      </c>
      <c r="L64" s="22">
        <f>L65+L67+L71</f>
        <v>0</v>
      </c>
      <c r="M64" s="22">
        <f>M65+M67+M71</f>
        <v>38000</v>
      </c>
      <c r="N64" s="143">
        <f>SUM(J67:M67)</f>
        <v>0</v>
      </c>
    </row>
    <row r="65" spans="1:15" ht="34.5" customHeight="1">
      <c r="A65" s="115"/>
      <c r="B65" s="70" t="s">
        <v>87</v>
      </c>
      <c r="C65" s="192"/>
      <c r="D65" s="176"/>
      <c r="E65" s="179"/>
      <c r="F65" s="175"/>
      <c r="G65" s="50"/>
      <c r="H65" s="50"/>
      <c r="I65" s="18">
        <f aca="true" t="shared" si="5" ref="I65:M67">I41+I49+I57</f>
        <v>38000</v>
      </c>
      <c r="J65" s="18">
        <f t="shared" si="5"/>
        <v>0</v>
      </c>
      <c r="K65" s="25">
        <f t="shared" si="5"/>
        <v>0</v>
      </c>
      <c r="L65" s="25">
        <f t="shared" si="5"/>
        <v>0</v>
      </c>
      <c r="M65" s="25">
        <f t="shared" si="5"/>
        <v>38000</v>
      </c>
      <c r="N65" s="144"/>
      <c r="O65" s="2"/>
    </row>
    <row r="66" spans="1:14" ht="12.75">
      <c r="A66" s="115"/>
      <c r="B66" s="91" t="s">
        <v>33</v>
      </c>
      <c r="C66" s="192"/>
      <c r="D66" s="176"/>
      <c r="E66" s="179"/>
      <c r="F66" s="175"/>
      <c r="G66" s="50"/>
      <c r="H66" s="50"/>
      <c r="I66" s="52">
        <f t="shared" si="5"/>
        <v>0</v>
      </c>
      <c r="J66" s="52">
        <f t="shared" si="5"/>
        <v>0</v>
      </c>
      <c r="K66" s="52">
        <f t="shared" si="5"/>
        <v>0</v>
      </c>
      <c r="L66" s="52">
        <f t="shared" si="5"/>
        <v>0</v>
      </c>
      <c r="M66" s="52">
        <f t="shared" si="5"/>
        <v>0</v>
      </c>
      <c r="N66" s="144"/>
    </row>
    <row r="67" spans="1:14" ht="12.75">
      <c r="A67" s="115"/>
      <c r="B67" s="20" t="s">
        <v>23</v>
      </c>
      <c r="C67" s="192"/>
      <c r="D67" s="176"/>
      <c r="E67" s="179"/>
      <c r="F67" s="175"/>
      <c r="G67" s="50"/>
      <c r="H67" s="50"/>
      <c r="I67" s="18">
        <f t="shared" si="5"/>
        <v>0</v>
      </c>
      <c r="J67" s="18">
        <f t="shared" si="5"/>
        <v>0</v>
      </c>
      <c r="K67" s="18">
        <f t="shared" si="5"/>
        <v>0</v>
      </c>
      <c r="L67" s="18">
        <f t="shared" si="5"/>
        <v>0</v>
      </c>
      <c r="M67" s="18">
        <f t="shared" si="5"/>
        <v>0</v>
      </c>
      <c r="N67" s="144"/>
    </row>
    <row r="68" spans="1:14" ht="12.75">
      <c r="A68" s="115"/>
      <c r="B68" s="91" t="s">
        <v>35</v>
      </c>
      <c r="C68" s="192"/>
      <c r="D68" s="176"/>
      <c r="E68" s="176"/>
      <c r="F68" s="175"/>
      <c r="G68" s="50"/>
      <c r="H68" s="50"/>
      <c r="I68" s="52">
        <f>SUM(J68:M68)</f>
        <v>0</v>
      </c>
      <c r="J68" s="52">
        <f aca="true" t="shared" si="6" ref="J68:M70">J60+J52+J44</f>
        <v>0</v>
      </c>
      <c r="K68" s="52">
        <f t="shared" si="6"/>
        <v>0</v>
      </c>
      <c r="L68" s="52">
        <f t="shared" si="6"/>
        <v>0</v>
      </c>
      <c r="M68" s="52">
        <f t="shared" si="6"/>
        <v>0</v>
      </c>
      <c r="N68" s="144"/>
    </row>
    <row r="69" spans="1:14" ht="12.75">
      <c r="A69" s="115"/>
      <c r="B69" s="39" t="s">
        <v>25</v>
      </c>
      <c r="C69" s="192"/>
      <c r="D69" s="176"/>
      <c r="E69" s="176"/>
      <c r="F69" s="175"/>
      <c r="G69" s="50"/>
      <c r="H69" s="50"/>
      <c r="I69" s="52">
        <f>SUM(J69:M69)</f>
        <v>0</v>
      </c>
      <c r="J69" s="52">
        <f t="shared" si="6"/>
        <v>0</v>
      </c>
      <c r="K69" s="52">
        <f t="shared" si="6"/>
        <v>0</v>
      </c>
      <c r="L69" s="52">
        <f t="shared" si="6"/>
        <v>0</v>
      </c>
      <c r="M69" s="52">
        <f t="shared" si="6"/>
        <v>0</v>
      </c>
      <c r="N69" s="144"/>
    </row>
    <row r="70" spans="1:14" ht="12.75">
      <c r="A70" s="115"/>
      <c r="B70" s="39" t="s">
        <v>26</v>
      </c>
      <c r="C70" s="192"/>
      <c r="D70" s="176"/>
      <c r="E70" s="176"/>
      <c r="F70" s="175"/>
      <c r="G70" s="50"/>
      <c r="H70" s="50"/>
      <c r="I70" s="52">
        <f>SUM(J70:M70)</f>
        <v>0</v>
      </c>
      <c r="J70" s="52">
        <f t="shared" si="6"/>
        <v>0</v>
      </c>
      <c r="K70" s="52">
        <f t="shared" si="6"/>
        <v>0</v>
      </c>
      <c r="L70" s="52">
        <f t="shared" si="6"/>
        <v>0</v>
      </c>
      <c r="M70" s="52">
        <f t="shared" si="6"/>
        <v>0</v>
      </c>
      <c r="N70" s="144"/>
    </row>
    <row r="71" spans="1:14" ht="12.75">
      <c r="A71" s="116"/>
      <c r="B71" s="71" t="s">
        <v>86</v>
      </c>
      <c r="C71" s="192"/>
      <c r="D71" s="176"/>
      <c r="E71" s="176"/>
      <c r="F71" s="175"/>
      <c r="G71" s="50"/>
      <c r="H71" s="50"/>
      <c r="I71" s="18">
        <f>I47+I55+I63</f>
        <v>0</v>
      </c>
      <c r="J71" s="18">
        <f>J47+J55+J63</f>
        <v>0</v>
      </c>
      <c r="K71" s="18">
        <f>K47+K55+K63</f>
        <v>0</v>
      </c>
      <c r="L71" s="18">
        <f>L47+L55+L63</f>
        <v>0</v>
      </c>
      <c r="M71" s="18">
        <f>M47+M55+M63</f>
        <v>0</v>
      </c>
      <c r="N71" s="145"/>
    </row>
    <row r="72" spans="1:13" ht="12.75">
      <c r="A72" s="4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3" t="s">
        <v>15</v>
      </c>
      <c r="B73" s="30" t="s">
        <v>85</v>
      </c>
      <c r="C73" s="5"/>
      <c r="D73" s="5"/>
      <c r="E73" s="55"/>
      <c r="F73" s="55"/>
      <c r="G73" s="55"/>
      <c r="H73" s="55"/>
      <c r="I73" s="61">
        <f>I65</f>
        <v>38000</v>
      </c>
      <c r="J73" s="60" t="s">
        <v>3</v>
      </c>
      <c r="K73" s="31"/>
      <c r="L73" s="27"/>
      <c r="M73" s="27"/>
    </row>
    <row r="74" spans="1:15" ht="12.75">
      <c r="A74" s="3"/>
      <c r="B74" s="6" t="s">
        <v>50</v>
      </c>
      <c r="C74" s="5"/>
      <c r="D74" s="5"/>
      <c r="E74" s="55"/>
      <c r="F74" s="55"/>
      <c r="G74" s="55"/>
      <c r="H74" s="55"/>
      <c r="I74" s="32"/>
      <c r="J74" s="32"/>
      <c r="K74" s="31"/>
      <c r="M74" s="27"/>
      <c r="O74" s="29"/>
    </row>
    <row r="75" spans="1:14" ht="13.5" customHeight="1">
      <c r="A75" s="114"/>
      <c r="B75" s="14" t="s">
        <v>14</v>
      </c>
      <c r="C75" s="100"/>
      <c r="D75" s="101">
        <f>I64+I27</f>
        <v>129050.20000000001</v>
      </c>
      <c r="E75" s="100"/>
      <c r="F75" s="102">
        <f>I65+I28</f>
        <v>118687.6</v>
      </c>
      <c r="G75" s="50"/>
      <c r="H75" s="50"/>
      <c r="I75" s="22">
        <f>I76+I78+I82</f>
        <v>129050.20000000001</v>
      </c>
      <c r="J75" s="22">
        <f>J76+J78+J82</f>
        <v>10362.6</v>
      </c>
      <c r="K75" s="22">
        <f>K76+K78+K82</f>
        <v>0</v>
      </c>
      <c r="L75" s="22">
        <f>L76+L78+L82</f>
        <v>0</v>
      </c>
      <c r="M75" s="22">
        <f>M76+M78+M82</f>
        <v>118687.6</v>
      </c>
      <c r="N75" s="190"/>
    </row>
    <row r="76" spans="1:14" ht="36.75" customHeight="1">
      <c r="A76" s="115"/>
      <c r="B76" s="70" t="s">
        <v>87</v>
      </c>
      <c r="C76" s="175"/>
      <c r="D76" s="176"/>
      <c r="E76" s="175"/>
      <c r="F76" s="177"/>
      <c r="G76" s="50"/>
      <c r="H76" s="50"/>
      <c r="I76" s="18">
        <f aca="true" t="shared" si="7" ref="I76:M77">I65+I28</f>
        <v>118687.6</v>
      </c>
      <c r="J76" s="25">
        <f t="shared" si="7"/>
        <v>0</v>
      </c>
      <c r="K76" s="25">
        <f t="shared" si="7"/>
        <v>0</v>
      </c>
      <c r="L76" s="25">
        <f t="shared" si="7"/>
        <v>0</v>
      </c>
      <c r="M76" s="25">
        <f t="shared" si="7"/>
        <v>118687.6</v>
      </c>
      <c r="N76" s="126"/>
    </row>
    <row r="77" spans="1:14" s="1" customFormat="1" ht="12.75">
      <c r="A77" s="115"/>
      <c r="B77" s="72" t="s">
        <v>33</v>
      </c>
      <c r="C77" s="175"/>
      <c r="D77" s="176"/>
      <c r="E77" s="175"/>
      <c r="F77" s="177"/>
      <c r="G77" s="83"/>
      <c r="H77" s="83"/>
      <c r="I77" s="52">
        <f t="shared" si="7"/>
        <v>0</v>
      </c>
      <c r="J77" s="52">
        <f t="shared" si="7"/>
        <v>0</v>
      </c>
      <c r="K77" s="52">
        <f t="shared" si="7"/>
        <v>0</v>
      </c>
      <c r="L77" s="52">
        <f t="shared" si="7"/>
        <v>0</v>
      </c>
      <c r="M77" s="52">
        <f t="shared" si="7"/>
        <v>0</v>
      </c>
      <c r="N77" s="126"/>
    </row>
    <row r="78" spans="1:14" ht="15.75" customHeight="1">
      <c r="A78" s="115"/>
      <c r="B78" s="20" t="s">
        <v>23</v>
      </c>
      <c r="C78" s="175"/>
      <c r="D78" s="176"/>
      <c r="E78" s="175"/>
      <c r="F78" s="177"/>
      <c r="G78" s="50"/>
      <c r="H78" s="50"/>
      <c r="I78" s="18">
        <f>I30+I67</f>
        <v>5000</v>
      </c>
      <c r="J78" s="18">
        <f>J30+J67</f>
        <v>5000</v>
      </c>
      <c r="K78" s="18">
        <f>K30+K67</f>
        <v>0</v>
      </c>
      <c r="L78" s="18">
        <f>L30+L67</f>
        <v>0</v>
      </c>
      <c r="M78" s="18">
        <f>M30+M67</f>
        <v>0</v>
      </c>
      <c r="N78" s="126"/>
    </row>
    <row r="79" spans="1:14" ht="12.75">
      <c r="A79" s="115"/>
      <c r="B79" s="91" t="s">
        <v>35</v>
      </c>
      <c r="C79" s="175"/>
      <c r="D79" s="176"/>
      <c r="E79" s="175"/>
      <c r="F79" s="177"/>
      <c r="G79" s="50"/>
      <c r="H79" s="50"/>
      <c r="I79" s="52">
        <f aca="true" t="shared" si="8" ref="I79:M82">I68+I31</f>
        <v>0</v>
      </c>
      <c r="J79" s="52">
        <f t="shared" si="8"/>
        <v>0</v>
      </c>
      <c r="K79" s="52">
        <f t="shared" si="8"/>
        <v>0</v>
      </c>
      <c r="L79" s="52">
        <f t="shared" si="8"/>
        <v>0</v>
      </c>
      <c r="M79" s="52">
        <f t="shared" si="8"/>
        <v>0</v>
      </c>
      <c r="N79" s="126"/>
    </row>
    <row r="80" spans="1:14" ht="12.75">
      <c r="A80" s="115"/>
      <c r="B80" s="39" t="s">
        <v>25</v>
      </c>
      <c r="C80" s="175"/>
      <c r="D80" s="176"/>
      <c r="E80" s="175"/>
      <c r="F80" s="177"/>
      <c r="G80" s="50"/>
      <c r="H80" s="50"/>
      <c r="I80" s="52">
        <f t="shared" si="8"/>
        <v>0</v>
      </c>
      <c r="J80" s="52">
        <f t="shared" si="8"/>
        <v>0</v>
      </c>
      <c r="K80" s="52">
        <f t="shared" si="8"/>
        <v>0</v>
      </c>
      <c r="L80" s="52">
        <f t="shared" si="8"/>
        <v>0</v>
      </c>
      <c r="M80" s="52">
        <f t="shared" si="8"/>
        <v>0</v>
      </c>
      <c r="N80" s="126"/>
    </row>
    <row r="81" spans="1:14" ht="15" customHeight="1">
      <c r="A81" s="115"/>
      <c r="B81" s="39" t="s">
        <v>26</v>
      </c>
      <c r="C81" s="175"/>
      <c r="D81" s="176"/>
      <c r="E81" s="175"/>
      <c r="F81" s="177"/>
      <c r="G81" s="50"/>
      <c r="H81" s="50"/>
      <c r="I81" s="52">
        <f t="shared" si="8"/>
        <v>5000</v>
      </c>
      <c r="J81" s="52">
        <f t="shared" si="8"/>
        <v>5000</v>
      </c>
      <c r="K81" s="52">
        <f t="shared" si="8"/>
        <v>0</v>
      </c>
      <c r="L81" s="52">
        <f t="shared" si="8"/>
        <v>0</v>
      </c>
      <c r="M81" s="52">
        <f t="shared" si="8"/>
        <v>0</v>
      </c>
      <c r="N81" s="126"/>
    </row>
    <row r="82" spans="1:14" ht="15" customHeight="1">
      <c r="A82" s="115"/>
      <c r="B82" s="71" t="s">
        <v>86</v>
      </c>
      <c r="C82" s="175"/>
      <c r="D82" s="176"/>
      <c r="E82" s="175"/>
      <c r="F82" s="177"/>
      <c r="G82" s="50"/>
      <c r="H82" s="50"/>
      <c r="I82" s="18">
        <f t="shared" si="8"/>
        <v>5362.6</v>
      </c>
      <c r="J82" s="18">
        <f t="shared" si="8"/>
        <v>5362.6</v>
      </c>
      <c r="K82" s="18">
        <f t="shared" si="8"/>
        <v>0</v>
      </c>
      <c r="L82" s="18">
        <f t="shared" si="8"/>
        <v>0</v>
      </c>
      <c r="M82" s="18">
        <f t="shared" si="8"/>
        <v>0</v>
      </c>
      <c r="N82" s="126"/>
    </row>
    <row r="83" spans="1:14" ht="15" customHeight="1">
      <c r="A83" s="116"/>
      <c r="B83" s="72" t="s">
        <v>34</v>
      </c>
      <c r="C83" s="175"/>
      <c r="D83" s="176"/>
      <c r="E83" s="175"/>
      <c r="F83" s="177"/>
      <c r="G83" s="50"/>
      <c r="H83" s="50"/>
      <c r="I83" s="52">
        <f>I35</f>
        <v>5362.6</v>
      </c>
      <c r="J83" s="52">
        <f>J35</f>
        <v>5362.6</v>
      </c>
      <c r="K83" s="52">
        <f>K35</f>
        <v>0</v>
      </c>
      <c r="L83" s="52">
        <f>L35</f>
        <v>0</v>
      </c>
      <c r="M83" s="52">
        <f>M35</f>
        <v>0</v>
      </c>
      <c r="N83" s="127"/>
    </row>
    <row r="85" spans="1:13" ht="12.75">
      <c r="A85" s="3" t="s">
        <v>15</v>
      </c>
      <c r="B85" s="30" t="s">
        <v>53</v>
      </c>
      <c r="I85" s="23"/>
      <c r="J85" s="61">
        <f>I76</f>
        <v>118687.6</v>
      </c>
      <c r="K85" s="60" t="s">
        <v>3</v>
      </c>
      <c r="L85" s="24"/>
      <c r="M85" s="24"/>
    </row>
    <row r="86" spans="1:13" ht="12.75">
      <c r="A86" s="3"/>
      <c r="B86" s="6" t="s">
        <v>51</v>
      </c>
      <c r="I86" s="23"/>
      <c r="J86" s="23"/>
      <c r="L86" s="24"/>
      <c r="M86" s="24"/>
    </row>
    <row r="91" spans="1:14" ht="19.5">
      <c r="A91" s="37">
        <v>2</v>
      </c>
      <c r="B91" s="146" t="s">
        <v>73</v>
      </c>
      <c r="C91" s="147"/>
      <c r="D91" s="147"/>
      <c r="E91" s="147"/>
      <c r="F91" s="147"/>
      <c r="G91" s="147"/>
      <c r="H91" s="147"/>
      <c r="I91" s="148"/>
      <c r="J91" s="11"/>
      <c r="K91" s="11"/>
      <c r="L91" s="11"/>
      <c r="M91" s="11"/>
      <c r="N91" s="38"/>
    </row>
    <row r="92" spans="1:14" ht="14.25">
      <c r="A92" s="95" t="s">
        <v>96</v>
      </c>
      <c r="B92" s="49" t="s">
        <v>66</v>
      </c>
      <c r="C92" s="64"/>
      <c r="D92" s="64"/>
      <c r="E92" s="65"/>
      <c r="F92" s="65"/>
      <c r="G92" s="65"/>
      <c r="H92" s="65"/>
      <c r="I92" s="66"/>
      <c r="J92" s="11"/>
      <c r="K92" s="11"/>
      <c r="L92" s="11"/>
      <c r="M92" s="11"/>
      <c r="N92" s="38"/>
    </row>
    <row r="93" spans="1:14" ht="38.25">
      <c r="A93" s="117" t="s">
        <v>74</v>
      </c>
      <c r="B93" s="12" t="s">
        <v>4</v>
      </c>
      <c r="C93" s="130" t="s">
        <v>36</v>
      </c>
      <c r="D93" s="132" t="s">
        <v>41</v>
      </c>
      <c r="E93" s="134">
        <v>60</v>
      </c>
      <c r="F93" s="134" t="s">
        <v>11</v>
      </c>
      <c r="G93" s="33"/>
      <c r="H93" s="33">
        <v>60</v>
      </c>
      <c r="I93" s="22">
        <f>I94+I96+I100</f>
        <v>489442.57000000007</v>
      </c>
      <c r="J93" s="22">
        <f>J94+J96+J100</f>
        <v>0</v>
      </c>
      <c r="K93" s="22">
        <f>K94+K96+K100</f>
        <v>0</v>
      </c>
      <c r="L93" s="22">
        <f>L94+L96+L100</f>
        <v>152459.04</v>
      </c>
      <c r="M93" s="22">
        <f>M94+M96+M100</f>
        <v>336983.53</v>
      </c>
      <c r="N93" s="103" t="s">
        <v>62</v>
      </c>
    </row>
    <row r="94" spans="1:14" ht="42" customHeight="1">
      <c r="A94" s="106"/>
      <c r="B94" s="70" t="s">
        <v>89</v>
      </c>
      <c r="C94" s="131"/>
      <c r="D94" s="97"/>
      <c r="E94" s="135"/>
      <c r="F94" s="135"/>
      <c r="G94" s="33"/>
      <c r="H94" s="33"/>
      <c r="I94" s="18">
        <f>SUM(J94:M94)</f>
        <v>439442.57000000007</v>
      </c>
      <c r="J94" s="18">
        <v>0</v>
      </c>
      <c r="K94" s="18">
        <v>0</v>
      </c>
      <c r="L94" s="18">
        <v>152459.04</v>
      </c>
      <c r="M94" s="18">
        <v>286983.53</v>
      </c>
      <c r="N94" s="104"/>
    </row>
    <row r="95" spans="1:14" s="76" customFormat="1" ht="12.75">
      <c r="A95" s="106"/>
      <c r="B95" s="92" t="s">
        <v>33</v>
      </c>
      <c r="C95" s="131"/>
      <c r="D95" s="97"/>
      <c r="E95" s="135"/>
      <c r="F95" s="135"/>
      <c r="G95" s="86"/>
      <c r="H95" s="86"/>
      <c r="I95" s="74">
        <v>0</v>
      </c>
      <c r="J95" s="75">
        <v>0</v>
      </c>
      <c r="K95" s="75">
        <v>0</v>
      </c>
      <c r="L95" s="75">
        <v>0</v>
      </c>
      <c r="M95" s="75">
        <v>0</v>
      </c>
      <c r="N95" s="104"/>
    </row>
    <row r="96" spans="1:14" ht="12.75">
      <c r="A96" s="106"/>
      <c r="B96" s="20" t="s">
        <v>23</v>
      </c>
      <c r="C96" s="131"/>
      <c r="D96" s="97"/>
      <c r="E96" s="135"/>
      <c r="F96" s="135"/>
      <c r="G96" s="33"/>
      <c r="H96" s="33"/>
      <c r="I96" s="18">
        <f>SUM(I97:I99)</f>
        <v>0</v>
      </c>
      <c r="J96" s="54">
        <v>0</v>
      </c>
      <c r="K96" s="54">
        <v>0</v>
      </c>
      <c r="L96" s="54">
        <v>0</v>
      </c>
      <c r="M96" s="54">
        <v>0</v>
      </c>
      <c r="N96" s="104"/>
    </row>
    <row r="97" spans="1:14" ht="13.5">
      <c r="A97" s="106"/>
      <c r="B97" s="39" t="s">
        <v>24</v>
      </c>
      <c r="C97" s="131"/>
      <c r="D97" s="97"/>
      <c r="E97" s="135"/>
      <c r="F97" s="135"/>
      <c r="G97" s="51"/>
      <c r="H97" s="51"/>
      <c r="I97" s="52">
        <f>SUM(J97:M97)</f>
        <v>0</v>
      </c>
      <c r="J97" s="77">
        <v>0</v>
      </c>
      <c r="K97" s="77">
        <v>0</v>
      </c>
      <c r="L97" s="77">
        <v>0</v>
      </c>
      <c r="M97" s="77">
        <v>0</v>
      </c>
      <c r="N97" s="104"/>
    </row>
    <row r="98" spans="1:14" ht="13.5">
      <c r="A98" s="106"/>
      <c r="B98" s="39" t="s">
        <v>25</v>
      </c>
      <c r="C98" s="131"/>
      <c r="D98" s="97"/>
      <c r="E98" s="135"/>
      <c r="F98" s="135"/>
      <c r="G98" s="51"/>
      <c r="H98" s="51"/>
      <c r="I98" s="52">
        <f>SUM(J98:M98)</f>
        <v>0</v>
      </c>
      <c r="J98" s="77">
        <v>0</v>
      </c>
      <c r="K98" s="77">
        <v>0</v>
      </c>
      <c r="L98" s="77">
        <v>0</v>
      </c>
      <c r="M98" s="77">
        <v>0</v>
      </c>
      <c r="N98" s="104"/>
    </row>
    <row r="99" spans="1:14" ht="13.5">
      <c r="A99" s="106"/>
      <c r="B99" s="39" t="s">
        <v>26</v>
      </c>
      <c r="C99" s="131"/>
      <c r="D99" s="97"/>
      <c r="E99" s="135"/>
      <c r="F99" s="135"/>
      <c r="G99" s="51"/>
      <c r="H99" s="51"/>
      <c r="I99" s="52">
        <f>SUM(J99:M99)</f>
        <v>0</v>
      </c>
      <c r="J99" s="77">
        <v>0</v>
      </c>
      <c r="K99" s="77">
        <v>0</v>
      </c>
      <c r="L99" s="77">
        <v>0</v>
      </c>
      <c r="M99" s="77">
        <v>0</v>
      </c>
      <c r="N99" s="104"/>
    </row>
    <row r="100" spans="1:14" ht="12.75">
      <c r="A100" s="106"/>
      <c r="B100" s="71" t="s">
        <v>86</v>
      </c>
      <c r="C100" s="109"/>
      <c r="D100" s="97"/>
      <c r="E100" s="97"/>
      <c r="F100" s="97"/>
      <c r="G100" s="33"/>
      <c r="H100" s="33"/>
      <c r="I100" s="18">
        <f>I101</f>
        <v>50000</v>
      </c>
      <c r="J100" s="18">
        <f>J101</f>
        <v>0</v>
      </c>
      <c r="K100" s="18">
        <f>K101</f>
        <v>0</v>
      </c>
      <c r="L100" s="18">
        <f>L101</f>
        <v>0</v>
      </c>
      <c r="M100" s="18">
        <f>M101</f>
        <v>50000</v>
      </c>
      <c r="N100" s="104"/>
    </row>
    <row r="101" spans="1:14" s="1" customFormat="1" ht="12.75">
      <c r="A101" s="129"/>
      <c r="B101" s="39" t="s">
        <v>88</v>
      </c>
      <c r="C101" s="123"/>
      <c r="D101" s="133"/>
      <c r="E101" s="133"/>
      <c r="F101" s="133"/>
      <c r="G101" s="68"/>
      <c r="H101" s="68"/>
      <c r="I101" s="52">
        <v>50000</v>
      </c>
      <c r="J101" s="84">
        <v>0</v>
      </c>
      <c r="K101" s="52">
        <v>0</v>
      </c>
      <c r="L101" s="85">
        <v>0</v>
      </c>
      <c r="M101" s="85">
        <v>50000</v>
      </c>
      <c r="N101" s="128"/>
    </row>
    <row r="102" spans="1:14" ht="25.5">
      <c r="A102" s="117" t="s">
        <v>75</v>
      </c>
      <c r="B102" s="12" t="s">
        <v>5</v>
      </c>
      <c r="C102" s="130" t="s">
        <v>36</v>
      </c>
      <c r="D102" s="132" t="s">
        <v>41</v>
      </c>
      <c r="E102" s="165">
        <v>60</v>
      </c>
      <c r="F102" s="134" t="s">
        <v>11</v>
      </c>
      <c r="G102" s="13"/>
      <c r="H102" s="13"/>
      <c r="I102" s="22">
        <f>I103+I105+I109</f>
        <v>284040.5</v>
      </c>
      <c r="J102" s="22">
        <f>J103+J105+J109</f>
        <v>0</v>
      </c>
      <c r="K102" s="22">
        <f>K103+K105+K109</f>
        <v>0</v>
      </c>
      <c r="L102" s="22">
        <f>L103+L105+L109</f>
        <v>90625.68</v>
      </c>
      <c r="M102" s="22">
        <f>M103+M105+M109</f>
        <v>193414.82</v>
      </c>
      <c r="N102" s="103" t="s">
        <v>63</v>
      </c>
    </row>
    <row r="103" spans="1:14" ht="44.25" customHeight="1">
      <c r="A103" s="106"/>
      <c r="B103" s="70" t="s">
        <v>89</v>
      </c>
      <c r="C103" s="131"/>
      <c r="D103" s="97"/>
      <c r="E103" s="135"/>
      <c r="F103" s="135"/>
      <c r="G103" s="13"/>
      <c r="H103" s="13"/>
      <c r="I103" s="18">
        <f>K103+L103+M103</f>
        <v>255940.5</v>
      </c>
      <c r="J103" s="18">
        <v>0</v>
      </c>
      <c r="K103" s="18">
        <v>0</v>
      </c>
      <c r="L103" s="18">
        <v>90625.68</v>
      </c>
      <c r="M103" s="18">
        <v>165314.82</v>
      </c>
      <c r="N103" s="104"/>
    </row>
    <row r="104" spans="1:14" s="1" customFormat="1" ht="12.75">
      <c r="A104" s="106"/>
      <c r="B104" s="72" t="s">
        <v>33</v>
      </c>
      <c r="C104" s="131"/>
      <c r="D104" s="97"/>
      <c r="E104" s="135"/>
      <c r="F104" s="135"/>
      <c r="G104" s="69"/>
      <c r="H104" s="69"/>
      <c r="I104" s="52">
        <v>0</v>
      </c>
      <c r="J104" s="77">
        <v>0</v>
      </c>
      <c r="K104" s="77">
        <v>0</v>
      </c>
      <c r="L104" s="77">
        <v>0</v>
      </c>
      <c r="M104" s="77">
        <v>0</v>
      </c>
      <c r="N104" s="104"/>
    </row>
    <row r="105" spans="1:14" s="80" customFormat="1" ht="12.75">
      <c r="A105" s="106"/>
      <c r="B105" s="20" t="s">
        <v>23</v>
      </c>
      <c r="C105" s="131"/>
      <c r="D105" s="97"/>
      <c r="E105" s="135"/>
      <c r="F105" s="135"/>
      <c r="G105" s="13"/>
      <c r="H105" s="13"/>
      <c r="I105" s="18">
        <f>I106+I107+I108</f>
        <v>0</v>
      </c>
      <c r="J105" s="79">
        <v>0</v>
      </c>
      <c r="K105" s="79">
        <v>0</v>
      </c>
      <c r="L105" s="79">
        <v>0</v>
      </c>
      <c r="M105" s="79">
        <v>0</v>
      </c>
      <c r="N105" s="104"/>
    </row>
    <row r="106" spans="1:14" ht="12.75">
      <c r="A106" s="106"/>
      <c r="B106" s="39" t="s">
        <v>24</v>
      </c>
      <c r="C106" s="131"/>
      <c r="D106" s="97"/>
      <c r="E106" s="135"/>
      <c r="F106" s="135"/>
      <c r="G106" s="13"/>
      <c r="H106" s="13"/>
      <c r="I106" s="52">
        <f>SUM(J106:M106)</f>
        <v>0</v>
      </c>
      <c r="J106" s="54">
        <v>0</v>
      </c>
      <c r="K106" s="54">
        <v>0</v>
      </c>
      <c r="L106" s="54">
        <v>0</v>
      </c>
      <c r="M106" s="54">
        <v>0</v>
      </c>
      <c r="N106" s="104"/>
    </row>
    <row r="107" spans="1:14" ht="12.75">
      <c r="A107" s="106"/>
      <c r="B107" s="39" t="s">
        <v>25</v>
      </c>
      <c r="C107" s="131"/>
      <c r="D107" s="97"/>
      <c r="E107" s="135"/>
      <c r="F107" s="135"/>
      <c r="G107" s="13"/>
      <c r="H107" s="13"/>
      <c r="I107" s="52">
        <f>SUM(J107:M107)</f>
        <v>0</v>
      </c>
      <c r="J107" s="36">
        <v>0</v>
      </c>
      <c r="K107" s="36">
        <v>0</v>
      </c>
      <c r="L107" s="36">
        <v>0</v>
      </c>
      <c r="M107" s="36">
        <v>0</v>
      </c>
      <c r="N107" s="104"/>
    </row>
    <row r="108" spans="1:14" ht="12.75">
      <c r="A108" s="106"/>
      <c r="B108" s="39" t="s">
        <v>26</v>
      </c>
      <c r="C108" s="131"/>
      <c r="D108" s="97"/>
      <c r="E108" s="135"/>
      <c r="F108" s="135"/>
      <c r="G108" s="13"/>
      <c r="H108" s="13"/>
      <c r="I108" s="52">
        <f>SUM(J108:M108)</f>
        <v>0</v>
      </c>
      <c r="J108" s="36">
        <v>0</v>
      </c>
      <c r="K108" s="36">
        <v>0</v>
      </c>
      <c r="L108" s="36">
        <v>0</v>
      </c>
      <c r="M108" s="36">
        <v>0</v>
      </c>
      <c r="N108" s="104"/>
    </row>
    <row r="109" spans="1:14" ht="12.75">
      <c r="A109" s="106"/>
      <c r="B109" s="71" t="s">
        <v>86</v>
      </c>
      <c r="C109" s="109"/>
      <c r="D109" s="97"/>
      <c r="E109" s="97"/>
      <c r="F109" s="97"/>
      <c r="G109" s="13"/>
      <c r="H109" s="13"/>
      <c r="I109" s="18">
        <f>I110</f>
        <v>28100</v>
      </c>
      <c r="J109" s="18">
        <f>J110</f>
        <v>0</v>
      </c>
      <c r="K109" s="18">
        <f>K110</f>
        <v>0</v>
      </c>
      <c r="L109" s="18">
        <f>L110</f>
        <v>0</v>
      </c>
      <c r="M109" s="18">
        <f>M110</f>
        <v>28100</v>
      </c>
      <c r="N109" s="104"/>
    </row>
    <row r="110" spans="1:14" s="1" customFormat="1" ht="12.75">
      <c r="A110" s="129"/>
      <c r="B110" s="39" t="s">
        <v>88</v>
      </c>
      <c r="C110" s="123"/>
      <c r="D110" s="133"/>
      <c r="E110" s="133"/>
      <c r="F110" s="133"/>
      <c r="G110" s="69"/>
      <c r="H110" s="69"/>
      <c r="I110" s="52">
        <f>SUM(J110:M110)</f>
        <v>28100</v>
      </c>
      <c r="J110" s="87">
        <v>0</v>
      </c>
      <c r="K110" s="52">
        <v>0</v>
      </c>
      <c r="L110" s="52">
        <v>0</v>
      </c>
      <c r="M110" s="52">
        <v>28100</v>
      </c>
      <c r="N110" s="128"/>
    </row>
    <row r="111" spans="1:14" ht="12.75">
      <c r="A111" s="117" t="s">
        <v>76</v>
      </c>
      <c r="B111" s="12" t="s">
        <v>6</v>
      </c>
      <c r="C111" s="130" t="s">
        <v>36</v>
      </c>
      <c r="D111" s="132" t="s">
        <v>41</v>
      </c>
      <c r="E111" s="165">
        <v>60</v>
      </c>
      <c r="F111" s="134" t="s">
        <v>11</v>
      </c>
      <c r="G111" s="13"/>
      <c r="H111" s="13"/>
      <c r="I111" s="22">
        <f>I112+I114+I118</f>
        <v>170168.72</v>
      </c>
      <c r="J111" s="22">
        <f>J112+J114+J118</f>
        <v>0</v>
      </c>
      <c r="K111" s="22">
        <f>K112+K114+K118</f>
        <v>7478.16</v>
      </c>
      <c r="L111" s="22">
        <f>L112+L114+L118</f>
        <v>157330.03</v>
      </c>
      <c r="M111" s="22">
        <f>M112+M114+M118</f>
        <v>5360.53</v>
      </c>
      <c r="N111" s="125"/>
    </row>
    <row r="112" spans="1:14" ht="36.75" customHeight="1">
      <c r="A112" s="106"/>
      <c r="B112" s="70" t="s">
        <v>89</v>
      </c>
      <c r="C112" s="131"/>
      <c r="D112" s="150"/>
      <c r="E112" s="171"/>
      <c r="F112" s="135"/>
      <c r="G112" s="34"/>
      <c r="H112" s="34"/>
      <c r="I112" s="25">
        <f>SUM(J112:M112)</f>
        <v>146018.72</v>
      </c>
      <c r="J112" s="25">
        <v>0</v>
      </c>
      <c r="K112" s="25">
        <v>7478.16</v>
      </c>
      <c r="L112" s="25">
        <v>133180.03</v>
      </c>
      <c r="M112" s="25">
        <v>5360.53</v>
      </c>
      <c r="N112" s="126"/>
    </row>
    <row r="113" spans="1:14" s="1" customFormat="1" ht="12.75">
      <c r="A113" s="106"/>
      <c r="B113" s="39" t="s">
        <v>22</v>
      </c>
      <c r="C113" s="131"/>
      <c r="D113" s="150"/>
      <c r="E113" s="171"/>
      <c r="F113" s="135"/>
      <c r="G113" s="69"/>
      <c r="H113" s="69"/>
      <c r="I113" s="52">
        <f>J113+K113+L113+M113</f>
        <v>0</v>
      </c>
      <c r="J113" s="52">
        <v>0</v>
      </c>
      <c r="K113" s="52">
        <v>0</v>
      </c>
      <c r="L113" s="52">
        <v>0</v>
      </c>
      <c r="M113" s="52">
        <v>0</v>
      </c>
      <c r="N113" s="126"/>
    </row>
    <row r="114" spans="1:14" ht="12.75">
      <c r="A114" s="106"/>
      <c r="B114" s="20" t="s">
        <v>23</v>
      </c>
      <c r="C114" s="131"/>
      <c r="D114" s="150"/>
      <c r="E114" s="171"/>
      <c r="F114" s="135"/>
      <c r="G114" s="13"/>
      <c r="H114" s="13"/>
      <c r="I114" s="18">
        <f>SUM(I115:I117)</f>
        <v>0</v>
      </c>
      <c r="J114" s="18">
        <v>0</v>
      </c>
      <c r="K114" s="18">
        <v>0</v>
      </c>
      <c r="L114" s="18">
        <v>0</v>
      </c>
      <c r="M114" s="18">
        <v>0</v>
      </c>
      <c r="N114" s="126"/>
    </row>
    <row r="115" spans="1:14" s="1" customFormat="1" ht="12.75">
      <c r="A115" s="106"/>
      <c r="B115" s="39" t="s">
        <v>24</v>
      </c>
      <c r="C115" s="131"/>
      <c r="D115" s="150"/>
      <c r="E115" s="171"/>
      <c r="F115" s="135"/>
      <c r="G115" s="69"/>
      <c r="H115" s="69"/>
      <c r="I115" s="52">
        <f>SUM(J115:M115)</f>
        <v>0</v>
      </c>
      <c r="J115" s="52">
        <v>0</v>
      </c>
      <c r="K115" s="52">
        <v>0</v>
      </c>
      <c r="L115" s="52">
        <v>0</v>
      </c>
      <c r="M115" s="52">
        <v>0</v>
      </c>
      <c r="N115" s="126"/>
    </row>
    <row r="116" spans="1:14" s="1" customFormat="1" ht="12.75">
      <c r="A116" s="106"/>
      <c r="B116" s="39" t="s">
        <v>25</v>
      </c>
      <c r="C116" s="131"/>
      <c r="D116" s="150"/>
      <c r="E116" s="171"/>
      <c r="F116" s="135"/>
      <c r="G116" s="69"/>
      <c r="H116" s="69"/>
      <c r="I116" s="52">
        <f>SUM(J116:M116)</f>
        <v>0</v>
      </c>
      <c r="J116" s="52">
        <v>0</v>
      </c>
      <c r="K116" s="52">
        <v>0</v>
      </c>
      <c r="L116" s="52">
        <v>0</v>
      </c>
      <c r="M116" s="52">
        <v>0</v>
      </c>
      <c r="N116" s="126"/>
    </row>
    <row r="117" spans="1:14" s="1" customFormat="1" ht="12.75">
      <c r="A117" s="106"/>
      <c r="B117" s="39" t="s">
        <v>26</v>
      </c>
      <c r="C117" s="131"/>
      <c r="D117" s="150"/>
      <c r="E117" s="171"/>
      <c r="F117" s="135"/>
      <c r="G117" s="69"/>
      <c r="H117" s="69"/>
      <c r="I117" s="52">
        <f>SUM(J117:M117)</f>
        <v>0</v>
      </c>
      <c r="J117" s="52">
        <v>0</v>
      </c>
      <c r="K117" s="52">
        <v>0</v>
      </c>
      <c r="L117" s="52">
        <v>0</v>
      </c>
      <c r="M117" s="52">
        <v>0</v>
      </c>
      <c r="N117" s="126"/>
    </row>
    <row r="118" spans="1:14" ht="12.75">
      <c r="A118" s="106"/>
      <c r="B118" s="71" t="s">
        <v>86</v>
      </c>
      <c r="C118" s="131"/>
      <c r="D118" s="150"/>
      <c r="E118" s="171"/>
      <c r="F118" s="135"/>
      <c r="G118" s="13"/>
      <c r="H118" s="13"/>
      <c r="I118" s="18">
        <f>I119</f>
        <v>24150</v>
      </c>
      <c r="J118" s="18">
        <f>J119</f>
        <v>0</v>
      </c>
      <c r="K118" s="18">
        <f>K119</f>
        <v>0</v>
      </c>
      <c r="L118" s="18">
        <f>L119</f>
        <v>24150</v>
      </c>
      <c r="M118" s="18">
        <f>M119</f>
        <v>0</v>
      </c>
      <c r="N118" s="126"/>
    </row>
    <row r="119" spans="1:14" s="1" customFormat="1" ht="12.75">
      <c r="A119" s="129"/>
      <c r="B119" s="39" t="s">
        <v>34</v>
      </c>
      <c r="C119" s="149"/>
      <c r="D119" s="151"/>
      <c r="E119" s="172"/>
      <c r="F119" s="166"/>
      <c r="G119" s="69"/>
      <c r="H119" s="69"/>
      <c r="I119" s="52">
        <v>24150</v>
      </c>
      <c r="J119" s="52">
        <v>0</v>
      </c>
      <c r="K119" s="52">
        <v>0</v>
      </c>
      <c r="L119" s="52">
        <v>24150</v>
      </c>
      <c r="M119" s="52">
        <v>0</v>
      </c>
      <c r="N119" s="127"/>
    </row>
    <row r="120" spans="1:14" ht="38.25">
      <c r="A120" s="117" t="s">
        <v>77</v>
      </c>
      <c r="B120" s="12" t="s">
        <v>16</v>
      </c>
      <c r="C120" s="122" t="s">
        <v>37</v>
      </c>
      <c r="D120" s="124" t="s">
        <v>45</v>
      </c>
      <c r="E120" s="110">
        <v>1900</v>
      </c>
      <c r="F120" s="110" t="s">
        <v>12</v>
      </c>
      <c r="G120" s="13"/>
      <c r="H120" s="13"/>
      <c r="I120" s="22">
        <f>I121+I123+I127</f>
        <v>4376.16</v>
      </c>
      <c r="J120" s="22">
        <f>J121+J123+J127</f>
        <v>0</v>
      </c>
      <c r="K120" s="22">
        <f>K121+K123+K127</f>
        <v>3515.76</v>
      </c>
      <c r="L120" s="22">
        <f>L121+L123+L127</f>
        <v>860.4</v>
      </c>
      <c r="M120" s="22">
        <f>M121+M123+M127</f>
        <v>0</v>
      </c>
      <c r="N120" s="103" t="s">
        <v>54</v>
      </c>
    </row>
    <row r="121" spans="1:14" ht="37.5" customHeight="1">
      <c r="A121" s="106"/>
      <c r="B121" s="70" t="s">
        <v>89</v>
      </c>
      <c r="C121" s="119"/>
      <c r="D121" s="99"/>
      <c r="E121" s="97"/>
      <c r="F121" s="97"/>
      <c r="G121" s="13"/>
      <c r="H121" s="13"/>
      <c r="I121" s="25">
        <f>SUM(J121:M121)</f>
        <v>4376.16</v>
      </c>
      <c r="J121" s="18">
        <v>0</v>
      </c>
      <c r="K121" s="18">
        <f>2929.8*1.2</f>
        <v>3515.76</v>
      </c>
      <c r="L121" s="18">
        <f>717*1.2</f>
        <v>860.4</v>
      </c>
      <c r="M121" s="18">
        <v>0</v>
      </c>
      <c r="N121" s="104"/>
    </row>
    <row r="122" spans="1:14" s="1" customFormat="1" ht="12.75">
      <c r="A122" s="106"/>
      <c r="B122" s="39" t="s">
        <v>33</v>
      </c>
      <c r="C122" s="119"/>
      <c r="D122" s="99"/>
      <c r="E122" s="97"/>
      <c r="F122" s="97"/>
      <c r="G122" s="69"/>
      <c r="H122" s="69"/>
      <c r="I122" s="52">
        <f>SUM(J122:M122)</f>
        <v>0</v>
      </c>
      <c r="J122" s="52">
        <v>0</v>
      </c>
      <c r="K122" s="52">
        <v>0</v>
      </c>
      <c r="L122" s="52">
        <v>0</v>
      </c>
      <c r="M122" s="52">
        <v>0</v>
      </c>
      <c r="N122" s="104"/>
    </row>
    <row r="123" spans="1:14" ht="12.75">
      <c r="A123" s="106"/>
      <c r="B123" s="20" t="s">
        <v>23</v>
      </c>
      <c r="C123" s="119"/>
      <c r="D123" s="99"/>
      <c r="E123" s="97"/>
      <c r="F123" s="97"/>
      <c r="G123" s="13"/>
      <c r="H123" s="13"/>
      <c r="I123" s="18">
        <f>SUM(I124:I126)</f>
        <v>0</v>
      </c>
      <c r="J123" s="26">
        <v>0</v>
      </c>
      <c r="K123" s="26">
        <v>0</v>
      </c>
      <c r="L123" s="26">
        <v>0</v>
      </c>
      <c r="M123" s="26">
        <v>0</v>
      </c>
      <c r="N123" s="104"/>
    </row>
    <row r="124" spans="1:14" s="1" customFormat="1" ht="12.75">
      <c r="A124" s="106"/>
      <c r="B124" s="39" t="s">
        <v>24</v>
      </c>
      <c r="C124" s="109"/>
      <c r="D124" s="97"/>
      <c r="E124" s="97"/>
      <c r="F124" s="97"/>
      <c r="G124" s="69"/>
      <c r="H124" s="69"/>
      <c r="I124" s="52">
        <f>SUM(J124:M124)</f>
        <v>0</v>
      </c>
      <c r="J124" s="57">
        <v>0</v>
      </c>
      <c r="K124" s="57">
        <v>0</v>
      </c>
      <c r="L124" s="57">
        <v>0</v>
      </c>
      <c r="M124" s="57">
        <v>0</v>
      </c>
      <c r="N124" s="104"/>
    </row>
    <row r="125" spans="1:14" s="1" customFormat="1" ht="12.75">
      <c r="A125" s="106"/>
      <c r="B125" s="39" t="s">
        <v>25</v>
      </c>
      <c r="C125" s="109"/>
      <c r="D125" s="97"/>
      <c r="E125" s="97"/>
      <c r="F125" s="97"/>
      <c r="G125" s="69"/>
      <c r="H125" s="69"/>
      <c r="I125" s="52">
        <f>SUM(J125:M125)</f>
        <v>0</v>
      </c>
      <c r="J125" s="57">
        <v>0</v>
      </c>
      <c r="K125" s="57">
        <v>0</v>
      </c>
      <c r="L125" s="57">
        <v>0</v>
      </c>
      <c r="M125" s="57">
        <v>0</v>
      </c>
      <c r="N125" s="104"/>
    </row>
    <row r="126" spans="1:14" s="1" customFormat="1" ht="12.75">
      <c r="A126" s="106"/>
      <c r="B126" s="39" t="s">
        <v>26</v>
      </c>
      <c r="C126" s="109"/>
      <c r="D126" s="97"/>
      <c r="E126" s="97"/>
      <c r="F126" s="97"/>
      <c r="G126" s="69"/>
      <c r="H126" s="69"/>
      <c r="I126" s="52">
        <f>SUM(J126:M126)</f>
        <v>0</v>
      </c>
      <c r="J126" s="57">
        <v>0</v>
      </c>
      <c r="K126" s="57">
        <v>0</v>
      </c>
      <c r="L126" s="57">
        <v>0</v>
      </c>
      <c r="M126" s="57">
        <v>0</v>
      </c>
      <c r="N126" s="104"/>
    </row>
    <row r="127" spans="1:14" ht="12.75">
      <c r="A127" s="106"/>
      <c r="B127" s="71" t="s">
        <v>86</v>
      </c>
      <c r="C127" s="109"/>
      <c r="D127" s="97"/>
      <c r="E127" s="97"/>
      <c r="F127" s="97"/>
      <c r="G127" s="13"/>
      <c r="H127" s="13"/>
      <c r="I127" s="18">
        <f>SUM(J127:M127)</f>
        <v>0</v>
      </c>
      <c r="J127" s="26">
        <v>0</v>
      </c>
      <c r="K127" s="26">
        <v>0</v>
      </c>
      <c r="L127" s="26">
        <v>0</v>
      </c>
      <c r="M127" s="26">
        <v>0</v>
      </c>
      <c r="N127" s="104"/>
    </row>
    <row r="128" spans="1:14" ht="38.25">
      <c r="A128" s="117" t="s">
        <v>78</v>
      </c>
      <c r="B128" s="20" t="s">
        <v>17</v>
      </c>
      <c r="C128" s="118" t="s">
        <v>36</v>
      </c>
      <c r="D128" s="120" t="s">
        <v>46</v>
      </c>
      <c r="E128" s="110" t="s">
        <v>47</v>
      </c>
      <c r="F128" s="110" t="s">
        <v>11</v>
      </c>
      <c r="G128" s="13"/>
      <c r="H128" s="13"/>
      <c r="I128" s="18">
        <f>I129+I130</f>
        <v>12573.655999999999</v>
      </c>
      <c r="J128" s="18">
        <f>J129+J130</f>
        <v>12521.06</v>
      </c>
      <c r="K128" s="18">
        <f>K129+K130</f>
        <v>52.596</v>
      </c>
      <c r="L128" s="18">
        <f>L129+L130</f>
        <v>0</v>
      </c>
      <c r="M128" s="18">
        <f>M129+M130</f>
        <v>0</v>
      </c>
      <c r="N128" s="103" t="s">
        <v>54</v>
      </c>
    </row>
    <row r="129" spans="1:14" ht="36" customHeight="1">
      <c r="A129" s="106"/>
      <c r="B129" s="70" t="s">
        <v>90</v>
      </c>
      <c r="C129" s="119"/>
      <c r="D129" s="121"/>
      <c r="E129" s="97"/>
      <c r="F129" s="97"/>
      <c r="G129" s="13"/>
      <c r="H129" s="13"/>
      <c r="I129" s="18">
        <f>J129+K129+L129+M129</f>
        <v>3073.656</v>
      </c>
      <c r="J129" s="18">
        <f>2517.55*1.2</f>
        <v>3021.06</v>
      </c>
      <c r="K129" s="18">
        <f>43.83*1.2</f>
        <v>52.596</v>
      </c>
      <c r="L129" s="18">
        <v>0</v>
      </c>
      <c r="M129" s="18">
        <v>0</v>
      </c>
      <c r="N129" s="104"/>
    </row>
    <row r="130" spans="1:14" ht="12.75">
      <c r="A130" s="106"/>
      <c r="B130" s="20" t="s">
        <v>23</v>
      </c>
      <c r="C130" s="119"/>
      <c r="D130" s="121"/>
      <c r="E130" s="97"/>
      <c r="F130" s="97"/>
      <c r="G130" s="13"/>
      <c r="H130" s="13"/>
      <c r="I130" s="18">
        <f>I131+I132+I133</f>
        <v>9500</v>
      </c>
      <c r="J130" s="18">
        <f>J131+J132+J133</f>
        <v>9500</v>
      </c>
      <c r="K130" s="18">
        <f>K131+K132+K133</f>
        <v>0</v>
      </c>
      <c r="L130" s="18">
        <f>L131+L132+L133</f>
        <v>0</v>
      </c>
      <c r="M130" s="18">
        <f>M131+M132+M133</f>
        <v>0</v>
      </c>
      <c r="N130" s="104"/>
    </row>
    <row r="131" spans="1:14" s="1" customFormat="1" ht="13.5">
      <c r="A131" s="106"/>
      <c r="B131" s="91" t="s">
        <v>35</v>
      </c>
      <c r="C131" s="119"/>
      <c r="D131" s="121"/>
      <c r="E131" s="97"/>
      <c r="F131" s="97"/>
      <c r="G131" s="81"/>
      <c r="H131" s="81"/>
      <c r="I131" s="67">
        <f>SUM(J131:M131)</f>
        <v>0</v>
      </c>
      <c r="J131" s="67">
        <v>0</v>
      </c>
      <c r="K131" s="67">
        <v>0</v>
      </c>
      <c r="L131" s="67">
        <v>0</v>
      </c>
      <c r="M131" s="67">
        <v>0</v>
      </c>
      <c r="N131" s="104"/>
    </row>
    <row r="132" spans="1:14" s="1" customFormat="1" ht="13.5">
      <c r="A132" s="106"/>
      <c r="B132" s="39" t="s">
        <v>25</v>
      </c>
      <c r="C132" s="119"/>
      <c r="D132" s="121"/>
      <c r="E132" s="97"/>
      <c r="F132" s="97"/>
      <c r="G132" s="81"/>
      <c r="H132" s="81"/>
      <c r="I132" s="67">
        <f>SUM(J132:M132)</f>
        <v>0</v>
      </c>
      <c r="J132" s="67">
        <v>0</v>
      </c>
      <c r="K132" s="67">
        <v>0</v>
      </c>
      <c r="L132" s="67">
        <v>0</v>
      </c>
      <c r="M132" s="67">
        <v>0</v>
      </c>
      <c r="N132" s="104"/>
    </row>
    <row r="133" spans="1:14" s="1" customFormat="1" ht="13.5">
      <c r="A133" s="106"/>
      <c r="B133" s="39" t="s">
        <v>26</v>
      </c>
      <c r="C133" s="119"/>
      <c r="D133" s="121"/>
      <c r="E133" s="97"/>
      <c r="F133" s="97"/>
      <c r="G133" s="81"/>
      <c r="H133" s="81"/>
      <c r="I133" s="52">
        <f>SUM(J133:M133)</f>
        <v>9500</v>
      </c>
      <c r="J133" s="52">
        <v>9500</v>
      </c>
      <c r="K133" s="67">
        <v>0</v>
      </c>
      <c r="L133" s="67">
        <v>0</v>
      </c>
      <c r="M133" s="67">
        <v>0</v>
      </c>
      <c r="N133" s="104"/>
    </row>
    <row r="134" spans="1:14" ht="12.75">
      <c r="A134" s="117" t="s">
        <v>79</v>
      </c>
      <c r="B134" s="20" t="s">
        <v>18</v>
      </c>
      <c r="C134" s="118" t="s">
        <v>36</v>
      </c>
      <c r="D134" s="140" t="s">
        <v>49</v>
      </c>
      <c r="E134" s="167">
        <v>8</v>
      </c>
      <c r="F134" s="110" t="s">
        <v>12</v>
      </c>
      <c r="G134" s="13"/>
      <c r="H134" s="13"/>
      <c r="I134" s="22">
        <f>I135+I137+I141</f>
        <v>7203.8</v>
      </c>
      <c r="J134" s="22">
        <f>J135+J137+J141</f>
        <v>0</v>
      </c>
      <c r="K134" s="22">
        <f>K135+K137+K141</f>
        <v>0</v>
      </c>
      <c r="L134" s="22">
        <f>L135+L137+L141</f>
        <v>7203.8</v>
      </c>
      <c r="M134" s="22">
        <f>M135+M137+M141</f>
        <v>0</v>
      </c>
      <c r="N134" s="124"/>
    </row>
    <row r="135" spans="1:14" ht="29.25" customHeight="1">
      <c r="A135" s="106"/>
      <c r="B135" s="70" t="s">
        <v>89</v>
      </c>
      <c r="C135" s="119"/>
      <c r="D135" s="141"/>
      <c r="E135" s="168"/>
      <c r="F135" s="111"/>
      <c r="G135" s="13"/>
      <c r="H135" s="13"/>
      <c r="I135" s="25">
        <f>SUM(J135:M135)</f>
        <v>7203.8</v>
      </c>
      <c r="J135" s="25">
        <v>0</v>
      </c>
      <c r="K135" s="25">
        <v>0</v>
      </c>
      <c r="L135" s="25">
        <v>7203.8</v>
      </c>
      <c r="M135" s="25">
        <v>0</v>
      </c>
      <c r="N135" s="97"/>
    </row>
    <row r="136" spans="1:14" s="1" customFormat="1" ht="12.75">
      <c r="A136" s="106"/>
      <c r="B136" s="39" t="s">
        <v>33</v>
      </c>
      <c r="C136" s="119"/>
      <c r="D136" s="141"/>
      <c r="E136" s="168"/>
      <c r="F136" s="111"/>
      <c r="G136" s="69"/>
      <c r="H136" s="69"/>
      <c r="I136" s="52">
        <f>SUM(J136:M136)</f>
        <v>0</v>
      </c>
      <c r="J136" s="58">
        <v>0</v>
      </c>
      <c r="K136" s="58">
        <v>0</v>
      </c>
      <c r="L136" s="58">
        <v>0</v>
      </c>
      <c r="M136" s="58">
        <v>0</v>
      </c>
      <c r="N136" s="97"/>
    </row>
    <row r="137" spans="1:14" ht="12.75">
      <c r="A137" s="106"/>
      <c r="B137" s="20" t="s">
        <v>23</v>
      </c>
      <c r="C137" s="119"/>
      <c r="D137" s="141"/>
      <c r="E137" s="168"/>
      <c r="F137" s="111"/>
      <c r="G137" s="35"/>
      <c r="H137" s="35"/>
      <c r="I137" s="18">
        <f>SUM(I138:I140)</f>
        <v>0</v>
      </c>
      <c r="J137" s="25">
        <v>0</v>
      </c>
      <c r="K137" s="25">
        <v>0</v>
      </c>
      <c r="L137" s="25">
        <v>0</v>
      </c>
      <c r="M137" s="25">
        <v>0</v>
      </c>
      <c r="N137" s="97"/>
    </row>
    <row r="138" spans="1:14" s="1" customFormat="1" ht="12.75">
      <c r="A138" s="106"/>
      <c r="B138" s="39" t="s">
        <v>24</v>
      </c>
      <c r="C138" s="109"/>
      <c r="D138" s="141"/>
      <c r="E138" s="168"/>
      <c r="F138" s="111"/>
      <c r="G138" s="69"/>
      <c r="H138" s="69"/>
      <c r="I138" s="52">
        <f>SUM(J138:M138)</f>
        <v>0</v>
      </c>
      <c r="J138" s="58">
        <v>0</v>
      </c>
      <c r="K138" s="58">
        <v>0</v>
      </c>
      <c r="L138" s="58">
        <v>0</v>
      </c>
      <c r="M138" s="58">
        <v>0</v>
      </c>
      <c r="N138" s="97"/>
    </row>
    <row r="139" spans="1:14" s="1" customFormat="1" ht="12.75">
      <c r="A139" s="106"/>
      <c r="B139" s="39" t="s">
        <v>25</v>
      </c>
      <c r="C139" s="109"/>
      <c r="D139" s="141"/>
      <c r="E139" s="168"/>
      <c r="F139" s="111"/>
      <c r="G139" s="69"/>
      <c r="H139" s="69"/>
      <c r="I139" s="52">
        <f>SUM(J139:M139)</f>
        <v>0</v>
      </c>
      <c r="J139" s="58">
        <v>0</v>
      </c>
      <c r="K139" s="58">
        <v>0</v>
      </c>
      <c r="L139" s="58">
        <v>0</v>
      </c>
      <c r="M139" s="58">
        <v>0</v>
      </c>
      <c r="N139" s="97"/>
    </row>
    <row r="140" spans="1:14" s="1" customFormat="1" ht="12.75">
      <c r="A140" s="106"/>
      <c r="B140" s="39" t="s">
        <v>26</v>
      </c>
      <c r="C140" s="109"/>
      <c r="D140" s="141"/>
      <c r="E140" s="168"/>
      <c r="F140" s="111"/>
      <c r="G140" s="69"/>
      <c r="H140" s="69"/>
      <c r="I140" s="52">
        <f>SUM(J140:M140)</f>
        <v>0</v>
      </c>
      <c r="J140" s="58">
        <v>0</v>
      </c>
      <c r="K140" s="58">
        <v>0</v>
      </c>
      <c r="L140" s="58">
        <v>0</v>
      </c>
      <c r="M140" s="58">
        <v>0</v>
      </c>
      <c r="N140" s="97"/>
    </row>
    <row r="141" spans="1:14" ht="12.75">
      <c r="A141" s="106"/>
      <c r="B141" s="71" t="s">
        <v>86</v>
      </c>
      <c r="C141" s="109"/>
      <c r="D141" s="152"/>
      <c r="E141" s="169"/>
      <c r="F141" s="97"/>
      <c r="G141" s="13"/>
      <c r="H141" s="13"/>
      <c r="I141" s="18">
        <f>SUM(J141:M141)</f>
        <v>0</v>
      </c>
      <c r="J141" s="25">
        <v>0</v>
      </c>
      <c r="K141" s="25">
        <v>0</v>
      </c>
      <c r="L141" s="25">
        <v>0</v>
      </c>
      <c r="M141" s="25">
        <v>0</v>
      </c>
      <c r="N141" s="97"/>
    </row>
    <row r="142" spans="1:14" ht="12.75">
      <c r="A142" s="117" t="s">
        <v>80</v>
      </c>
      <c r="B142" s="20" t="s">
        <v>19</v>
      </c>
      <c r="C142" s="118" t="s">
        <v>36</v>
      </c>
      <c r="D142" s="140" t="s">
        <v>48</v>
      </c>
      <c r="E142" s="167">
        <v>8</v>
      </c>
      <c r="F142" s="110" t="s">
        <v>12</v>
      </c>
      <c r="G142" s="13"/>
      <c r="H142" s="13"/>
      <c r="I142" s="22">
        <f>I143+I145+I149</f>
        <v>72038.4</v>
      </c>
      <c r="J142" s="22">
        <f>J143+J145+J149</f>
        <v>0</v>
      </c>
      <c r="K142" s="22">
        <f>K143+K145+K149</f>
        <v>0</v>
      </c>
      <c r="L142" s="22">
        <f>L143+L145+L149</f>
        <v>0</v>
      </c>
      <c r="M142" s="22">
        <f>M143+M145+M149</f>
        <v>72038.4</v>
      </c>
      <c r="N142" s="122"/>
    </row>
    <row r="143" spans="1:14" ht="32.25" customHeight="1">
      <c r="A143" s="106"/>
      <c r="B143" s="70" t="s">
        <v>89</v>
      </c>
      <c r="C143" s="119"/>
      <c r="D143" s="141"/>
      <c r="E143" s="168"/>
      <c r="F143" s="111"/>
      <c r="G143" s="13"/>
      <c r="H143" s="13"/>
      <c r="I143" s="25">
        <f>J143+K143+L143+M143</f>
        <v>72038.4</v>
      </c>
      <c r="J143" s="25">
        <v>0</v>
      </c>
      <c r="K143" s="25">
        <v>0</v>
      </c>
      <c r="L143" s="25">
        <v>0</v>
      </c>
      <c r="M143" s="25">
        <v>72038.4</v>
      </c>
      <c r="N143" s="109"/>
    </row>
    <row r="144" spans="1:14" s="1" customFormat="1" ht="12.75">
      <c r="A144" s="106"/>
      <c r="B144" s="39" t="s">
        <v>33</v>
      </c>
      <c r="C144" s="119"/>
      <c r="D144" s="141"/>
      <c r="E144" s="168"/>
      <c r="F144" s="111"/>
      <c r="G144" s="69"/>
      <c r="H144" s="69"/>
      <c r="I144" s="52">
        <f>SUM(J144:M144)</f>
        <v>0</v>
      </c>
      <c r="J144" s="58">
        <v>0</v>
      </c>
      <c r="K144" s="58">
        <v>0</v>
      </c>
      <c r="L144" s="58">
        <v>0</v>
      </c>
      <c r="M144" s="58">
        <v>0</v>
      </c>
      <c r="N144" s="109"/>
    </row>
    <row r="145" spans="1:14" ht="12.75">
      <c r="A145" s="106"/>
      <c r="B145" s="20" t="s">
        <v>23</v>
      </c>
      <c r="C145" s="119"/>
      <c r="D145" s="141"/>
      <c r="E145" s="168"/>
      <c r="F145" s="111"/>
      <c r="G145" s="35"/>
      <c r="H145" s="35"/>
      <c r="I145" s="18">
        <f>SUM(I146:I148)</f>
        <v>0</v>
      </c>
      <c r="J145" s="25">
        <v>0</v>
      </c>
      <c r="K145" s="25">
        <v>0</v>
      </c>
      <c r="L145" s="25">
        <v>0</v>
      </c>
      <c r="M145" s="25">
        <v>0</v>
      </c>
      <c r="N145" s="109"/>
    </row>
    <row r="146" spans="1:14" s="1" customFormat="1" ht="12.75">
      <c r="A146" s="106"/>
      <c r="B146" s="39" t="s">
        <v>24</v>
      </c>
      <c r="C146" s="109"/>
      <c r="D146" s="141"/>
      <c r="E146" s="168"/>
      <c r="F146" s="111"/>
      <c r="G146" s="69"/>
      <c r="H146" s="69"/>
      <c r="I146" s="52">
        <f>SUM(J146:M146)</f>
        <v>0</v>
      </c>
      <c r="J146" s="58">
        <v>0</v>
      </c>
      <c r="K146" s="58">
        <v>0</v>
      </c>
      <c r="L146" s="58">
        <v>0</v>
      </c>
      <c r="M146" s="58">
        <v>0</v>
      </c>
      <c r="N146" s="109"/>
    </row>
    <row r="147" spans="1:14" s="1" customFormat="1" ht="12.75">
      <c r="A147" s="106"/>
      <c r="B147" s="39" t="s">
        <v>25</v>
      </c>
      <c r="C147" s="109"/>
      <c r="D147" s="141"/>
      <c r="E147" s="168"/>
      <c r="F147" s="111"/>
      <c r="G147" s="69"/>
      <c r="H147" s="69"/>
      <c r="I147" s="52">
        <f>SUM(J147:M147)</f>
        <v>0</v>
      </c>
      <c r="J147" s="58">
        <v>0</v>
      </c>
      <c r="K147" s="58">
        <v>0</v>
      </c>
      <c r="L147" s="58">
        <v>0</v>
      </c>
      <c r="M147" s="58">
        <v>0</v>
      </c>
      <c r="N147" s="109"/>
    </row>
    <row r="148" spans="1:14" s="1" customFormat="1" ht="12.75">
      <c r="A148" s="106"/>
      <c r="B148" s="39" t="s">
        <v>26</v>
      </c>
      <c r="C148" s="109"/>
      <c r="D148" s="141"/>
      <c r="E148" s="168"/>
      <c r="F148" s="111"/>
      <c r="G148" s="69"/>
      <c r="H148" s="69"/>
      <c r="I148" s="52">
        <f>SUM(J148:M148)</f>
        <v>0</v>
      </c>
      <c r="J148" s="58">
        <v>0</v>
      </c>
      <c r="K148" s="58">
        <v>0</v>
      </c>
      <c r="L148" s="58">
        <v>0</v>
      </c>
      <c r="M148" s="58">
        <v>0</v>
      </c>
      <c r="N148" s="109"/>
    </row>
    <row r="149" spans="1:14" ht="12.75">
      <c r="A149" s="129"/>
      <c r="B149" s="71" t="s">
        <v>86</v>
      </c>
      <c r="C149" s="123"/>
      <c r="D149" s="142"/>
      <c r="E149" s="170"/>
      <c r="F149" s="133"/>
      <c r="G149" s="13"/>
      <c r="H149" s="13"/>
      <c r="I149" s="18">
        <f>SUM(J149:M149)</f>
        <v>0</v>
      </c>
      <c r="J149" s="18">
        <v>0</v>
      </c>
      <c r="K149" s="18">
        <v>0</v>
      </c>
      <c r="L149" s="18">
        <v>0</v>
      </c>
      <c r="M149" s="18">
        <v>0</v>
      </c>
      <c r="N149" s="123"/>
    </row>
    <row r="150" spans="1:14" ht="25.5">
      <c r="A150" s="117" t="s">
        <v>81</v>
      </c>
      <c r="B150" s="19" t="s">
        <v>57</v>
      </c>
      <c r="C150" s="118" t="s">
        <v>36</v>
      </c>
      <c r="D150" s="140" t="s">
        <v>55</v>
      </c>
      <c r="E150" s="110">
        <v>2.4</v>
      </c>
      <c r="F150" s="110" t="s">
        <v>12</v>
      </c>
      <c r="G150" s="13"/>
      <c r="H150" s="13"/>
      <c r="I150" s="22">
        <f>I151+I153+I157</f>
        <v>1416</v>
      </c>
      <c r="J150" s="22">
        <f>J151+J153+J157</f>
        <v>0</v>
      </c>
      <c r="K150" s="22">
        <f>K151+K153+K157</f>
        <v>0</v>
      </c>
      <c r="L150" s="22">
        <f>L151+L153+L157</f>
        <v>1416</v>
      </c>
      <c r="M150" s="22">
        <f>M151+M153+M157</f>
        <v>0</v>
      </c>
      <c r="N150" s="110"/>
    </row>
    <row r="151" spans="1:14" ht="31.5" customHeight="1">
      <c r="A151" s="106"/>
      <c r="B151" s="70" t="s">
        <v>89</v>
      </c>
      <c r="C151" s="119"/>
      <c r="D151" s="141"/>
      <c r="E151" s="111"/>
      <c r="F151" s="111"/>
      <c r="G151" s="13"/>
      <c r="H151" s="13"/>
      <c r="I151" s="18">
        <f>SUM(J151:M151)</f>
        <v>1416</v>
      </c>
      <c r="J151" s="18">
        <v>0</v>
      </c>
      <c r="K151" s="18">
        <v>0</v>
      </c>
      <c r="L151" s="18">
        <f>1180*1.2</f>
        <v>1416</v>
      </c>
      <c r="M151" s="18">
        <v>0</v>
      </c>
      <c r="N151" s="111"/>
    </row>
    <row r="152" spans="1:14" s="78" customFormat="1" ht="13.5">
      <c r="A152" s="106"/>
      <c r="B152" s="93" t="s">
        <v>33</v>
      </c>
      <c r="C152" s="119"/>
      <c r="D152" s="141"/>
      <c r="E152" s="111"/>
      <c r="F152" s="111"/>
      <c r="G152" s="81"/>
      <c r="H152" s="81"/>
      <c r="I152" s="67">
        <f>SUM(J152:M152)</f>
        <v>0</v>
      </c>
      <c r="J152" s="67">
        <v>0</v>
      </c>
      <c r="K152" s="67">
        <v>0</v>
      </c>
      <c r="L152" s="67">
        <v>0</v>
      </c>
      <c r="M152" s="67">
        <v>0</v>
      </c>
      <c r="N152" s="111"/>
    </row>
    <row r="153" spans="1:14" ht="12.75">
      <c r="A153" s="106"/>
      <c r="B153" s="20" t="s">
        <v>23</v>
      </c>
      <c r="C153" s="119"/>
      <c r="D153" s="141"/>
      <c r="E153" s="111"/>
      <c r="F153" s="111"/>
      <c r="G153" s="13"/>
      <c r="H153" s="13"/>
      <c r="I153" s="18">
        <f>SUM(I154:I156)</f>
        <v>0</v>
      </c>
      <c r="J153" s="18">
        <v>0</v>
      </c>
      <c r="K153" s="18">
        <v>0</v>
      </c>
      <c r="L153" s="18">
        <v>0</v>
      </c>
      <c r="M153" s="18">
        <v>0</v>
      </c>
      <c r="N153" s="111"/>
    </row>
    <row r="154" spans="1:14" s="78" customFormat="1" ht="13.5">
      <c r="A154" s="106"/>
      <c r="B154" s="93" t="s">
        <v>24</v>
      </c>
      <c r="C154" s="109"/>
      <c r="D154" s="141"/>
      <c r="E154" s="111"/>
      <c r="F154" s="111"/>
      <c r="G154" s="81"/>
      <c r="H154" s="81"/>
      <c r="I154" s="67">
        <f>SUM(J154:M154)</f>
        <v>0</v>
      </c>
      <c r="J154" s="67">
        <v>0</v>
      </c>
      <c r="K154" s="67">
        <v>0</v>
      </c>
      <c r="L154" s="67">
        <v>0</v>
      </c>
      <c r="M154" s="67">
        <v>0</v>
      </c>
      <c r="N154" s="111"/>
    </row>
    <row r="155" spans="1:14" s="78" customFormat="1" ht="13.5">
      <c r="A155" s="106"/>
      <c r="B155" s="93" t="s">
        <v>25</v>
      </c>
      <c r="C155" s="109"/>
      <c r="D155" s="141"/>
      <c r="E155" s="111"/>
      <c r="F155" s="111"/>
      <c r="G155" s="81"/>
      <c r="H155" s="81"/>
      <c r="I155" s="67">
        <f>SUM(J155:M155)</f>
        <v>0</v>
      </c>
      <c r="J155" s="67">
        <v>0</v>
      </c>
      <c r="K155" s="67">
        <v>0</v>
      </c>
      <c r="L155" s="67">
        <v>0</v>
      </c>
      <c r="M155" s="67">
        <v>0</v>
      </c>
      <c r="N155" s="111"/>
    </row>
    <row r="156" spans="1:14" s="78" customFormat="1" ht="13.5">
      <c r="A156" s="106"/>
      <c r="B156" s="93" t="s">
        <v>26</v>
      </c>
      <c r="C156" s="109"/>
      <c r="D156" s="141"/>
      <c r="E156" s="111"/>
      <c r="F156" s="111"/>
      <c r="G156" s="81"/>
      <c r="H156" s="81"/>
      <c r="I156" s="67">
        <f>SUM(J156:M156)</f>
        <v>0</v>
      </c>
      <c r="J156" s="67">
        <v>0</v>
      </c>
      <c r="K156" s="67">
        <v>0</v>
      </c>
      <c r="L156" s="67">
        <v>0</v>
      </c>
      <c r="M156" s="67">
        <v>0</v>
      </c>
      <c r="N156" s="111"/>
    </row>
    <row r="157" spans="1:14" ht="12.75">
      <c r="A157" s="106"/>
      <c r="B157" s="71" t="s">
        <v>86</v>
      </c>
      <c r="C157" s="109"/>
      <c r="D157" s="152"/>
      <c r="E157" s="97"/>
      <c r="F157" s="97"/>
      <c r="G157" s="13"/>
      <c r="H157" s="13"/>
      <c r="I157" s="18">
        <f>SUM(J157:M157)</f>
        <v>0</v>
      </c>
      <c r="J157" s="18">
        <v>0</v>
      </c>
      <c r="K157" s="18">
        <v>0</v>
      </c>
      <c r="L157" s="18">
        <v>0</v>
      </c>
      <c r="M157" s="18">
        <v>0</v>
      </c>
      <c r="N157" s="97"/>
    </row>
    <row r="158" spans="1:14" ht="25.5">
      <c r="A158" s="117" t="s">
        <v>82</v>
      </c>
      <c r="B158" s="19" t="s">
        <v>56</v>
      </c>
      <c r="C158" s="118" t="s">
        <v>36</v>
      </c>
      <c r="D158" s="140" t="s">
        <v>55</v>
      </c>
      <c r="E158" s="110">
        <v>2.4</v>
      </c>
      <c r="F158" s="110" t="s">
        <v>12</v>
      </c>
      <c r="G158" s="13"/>
      <c r="H158" s="13"/>
      <c r="I158" s="22">
        <f>I159+I161+I165</f>
        <v>21611.52</v>
      </c>
      <c r="J158" s="22">
        <f>J159+J161+J165</f>
        <v>0</v>
      </c>
      <c r="K158" s="22">
        <f>K159+K161+K165</f>
        <v>0</v>
      </c>
      <c r="L158" s="22">
        <f>L159+L161+L165</f>
        <v>0</v>
      </c>
      <c r="M158" s="22">
        <f>M159+M161+M165</f>
        <v>21611.52</v>
      </c>
      <c r="N158" s="110"/>
    </row>
    <row r="159" spans="1:14" ht="31.5" customHeight="1">
      <c r="A159" s="106"/>
      <c r="B159" s="70" t="s">
        <v>89</v>
      </c>
      <c r="C159" s="119"/>
      <c r="D159" s="141"/>
      <c r="E159" s="111"/>
      <c r="F159" s="111"/>
      <c r="G159" s="13"/>
      <c r="H159" s="13"/>
      <c r="I159" s="18">
        <f>SUM(J159:M159)</f>
        <v>21611.52</v>
      </c>
      <c r="J159" s="18">
        <v>0</v>
      </c>
      <c r="K159" s="18">
        <v>0</v>
      </c>
      <c r="L159" s="18">
        <v>0</v>
      </c>
      <c r="M159" s="18">
        <v>21611.52</v>
      </c>
      <c r="N159" s="111"/>
    </row>
    <row r="160" spans="1:14" s="1" customFormat="1" ht="12.75">
      <c r="A160" s="106"/>
      <c r="B160" s="39" t="s">
        <v>33</v>
      </c>
      <c r="C160" s="119"/>
      <c r="D160" s="141"/>
      <c r="E160" s="111"/>
      <c r="F160" s="111"/>
      <c r="G160" s="69"/>
      <c r="H160" s="69"/>
      <c r="I160" s="52">
        <f>SUM(J160:M160)</f>
        <v>0</v>
      </c>
      <c r="J160" s="52">
        <v>0</v>
      </c>
      <c r="K160" s="52">
        <v>0</v>
      </c>
      <c r="L160" s="52">
        <v>0</v>
      </c>
      <c r="M160" s="52">
        <v>0</v>
      </c>
      <c r="N160" s="111"/>
    </row>
    <row r="161" spans="1:14" ht="12.75">
      <c r="A161" s="106"/>
      <c r="B161" s="20" t="s">
        <v>23</v>
      </c>
      <c r="C161" s="119"/>
      <c r="D161" s="141"/>
      <c r="E161" s="111"/>
      <c r="F161" s="111"/>
      <c r="G161" s="13"/>
      <c r="H161" s="13"/>
      <c r="I161" s="18">
        <f>SUM(I162:I164)</f>
        <v>0</v>
      </c>
      <c r="J161" s="18">
        <v>0</v>
      </c>
      <c r="K161" s="18">
        <v>0</v>
      </c>
      <c r="L161" s="18">
        <v>0</v>
      </c>
      <c r="M161" s="18">
        <v>0</v>
      </c>
      <c r="N161" s="111"/>
    </row>
    <row r="162" spans="1:14" s="1" customFormat="1" ht="12.75">
      <c r="A162" s="106"/>
      <c r="B162" s="39" t="s">
        <v>24</v>
      </c>
      <c r="C162" s="109"/>
      <c r="D162" s="141"/>
      <c r="E162" s="111"/>
      <c r="F162" s="111"/>
      <c r="G162" s="69"/>
      <c r="H162" s="69"/>
      <c r="I162" s="52">
        <f>SUM(J162:M162)</f>
        <v>0</v>
      </c>
      <c r="J162" s="52">
        <v>0</v>
      </c>
      <c r="K162" s="52">
        <v>0</v>
      </c>
      <c r="L162" s="52">
        <v>0</v>
      </c>
      <c r="M162" s="52">
        <v>0</v>
      </c>
      <c r="N162" s="111"/>
    </row>
    <row r="163" spans="1:14" s="1" customFormat="1" ht="12.75">
      <c r="A163" s="106"/>
      <c r="B163" s="39" t="s">
        <v>25</v>
      </c>
      <c r="C163" s="109"/>
      <c r="D163" s="141"/>
      <c r="E163" s="111"/>
      <c r="F163" s="111"/>
      <c r="G163" s="69"/>
      <c r="H163" s="69"/>
      <c r="I163" s="52">
        <f>SUM(J163:M163)</f>
        <v>0</v>
      </c>
      <c r="J163" s="52">
        <v>0</v>
      </c>
      <c r="K163" s="52">
        <v>0</v>
      </c>
      <c r="L163" s="52">
        <v>0</v>
      </c>
      <c r="M163" s="52">
        <v>0</v>
      </c>
      <c r="N163" s="111"/>
    </row>
    <row r="164" spans="1:14" s="1" customFormat="1" ht="12.75">
      <c r="A164" s="106"/>
      <c r="B164" s="39" t="s">
        <v>26</v>
      </c>
      <c r="C164" s="109"/>
      <c r="D164" s="141"/>
      <c r="E164" s="111"/>
      <c r="F164" s="111"/>
      <c r="G164" s="69"/>
      <c r="H164" s="69"/>
      <c r="I164" s="52">
        <f>SUM(J164:M164)</f>
        <v>0</v>
      </c>
      <c r="J164" s="52">
        <v>0</v>
      </c>
      <c r="K164" s="52">
        <v>0</v>
      </c>
      <c r="L164" s="52">
        <v>0</v>
      </c>
      <c r="M164" s="52">
        <v>0</v>
      </c>
      <c r="N164" s="111"/>
    </row>
    <row r="165" spans="1:14" ht="12.75">
      <c r="A165" s="106"/>
      <c r="B165" s="71" t="s">
        <v>86</v>
      </c>
      <c r="C165" s="109"/>
      <c r="D165" s="152"/>
      <c r="E165" s="97"/>
      <c r="F165" s="97"/>
      <c r="G165" s="13"/>
      <c r="H165" s="13"/>
      <c r="I165" s="18">
        <f>SUM(J165:M165)</f>
        <v>0</v>
      </c>
      <c r="J165" s="18">
        <v>0</v>
      </c>
      <c r="K165" s="18">
        <v>0</v>
      </c>
      <c r="L165" s="18">
        <v>0</v>
      </c>
      <c r="M165" s="18">
        <v>0</v>
      </c>
      <c r="N165" s="97"/>
    </row>
    <row r="166" spans="1:14" ht="38.25">
      <c r="A166" s="105" t="s">
        <v>83</v>
      </c>
      <c r="B166" s="20" t="s">
        <v>91</v>
      </c>
      <c r="C166" s="107" t="s">
        <v>36</v>
      </c>
      <c r="D166" s="98" t="s">
        <v>44</v>
      </c>
      <c r="E166" s="110">
        <v>45</v>
      </c>
      <c r="F166" s="110" t="s">
        <v>11</v>
      </c>
      <c r="G166" s="13"/>
      <c r="H166" s="13"/>
      <c r="I166" s="22">
        <f>I167+I169</f>
        <v>196022.4</v>
      </c>
      <c r="J166" s="22">
        <f>J167+J169</f>
        <v>0</v>
      </c>
      <c r="K166" s="22">
        <f>K167+K169</f>
        <v>0</v>
      </c>
      <c r="L166" s="22">
        <f>L167+L169</f>
        <v>46000</v>
      </c>
      <c r="M166" s="22">
        <f>M167+M169</f>
        <v>150022.4</v>
      </c>
      <c r="N166" s="103"/>
    </row>
    <row r="167" spans="1:14" ht="33.75" customHeight="1">
      <c r="A167" s="106"/>
      <c r="B167" s="70" t="s">
        <v>89</v>
      </c>
      <c r="C167" s="108"/>
      <c r="D167" s="99"/>
      <c r="E167" s="111"/>
      <c r="F167" s="111"/>
      <c r="G167" s="13"/>
      <c r="H167" s="13"/>
      <c r="I167" s="18">
        <f>J167+K167+L167+M167</f>
        <v>196022.4</v>
      </c>
      <c r="J167" s="18">
        <v>0</v>
      </c>
      <c r="K167" s="18">
        <v>0</v>
      </c>
      <c r="L167" s="18">
        <v>46000</v>
      </c>
      <c r="M167" s="18">
        <v>150022.4</v>
      </c>
      <c r="N167" s="104"/>
    </row>
    <row r="168" spans="1:14" s="1" customFormat="1" ht="12.75">
      <c r="A168" s="106"/>
      <c r="B168" s="72" t="s">
        <v>33</v>
      </c>
      <c r="C168" s="108"/>
      <c r="D168" s="99"/>
      <c r="E168" s="111"/>
      <c r="F168" s="111"/>
      <c r="G168" s="69"/>
      <c r="H168" s="69"/>
      <c r="I168" s="52">
        <f>J168+K168+L168+M168</f>
        <v>0</v>
      </c>
      <c r="J168" s="52">
        <v>0</v>
      </c>
      <c r="K168" s="52">
        <v>0</v>
      </c>
      <c r="L168" s="52">
        <v>0</v>
      </c>
      <c r="M168" s="52">
        <v>0</v>
      </c>
      <c r="N168" s="104"/>
    </row>
    <row r="169" spans="1:14" ht="12.75">
      <c r="A169" s="106"/>
      <c r="B169" s="20" t="s">
        <v>23</v>
      </c>
      <c r="C169" s="108"/>
      <c r="D169" s="99"/>
      <c r="E169" s="111"/>
      <c r="F169" s="111"/>
      <c r="G169" s="13"/>
      <c r="H169" s="13"/>
      <c r="I169" s="18">
        <f>I170+I170+I171+I172</f>
        <v>0</v>
      </c>
      <c r="J169" s="18">
        <f>J170+J170+J171+J172</f>
        <v>0</v>
      </c>
      <c r="K169" s="18">
        <f>K170+K170+K171+K172</f>
        <v>0</v>
      </c>
      <c r="L169" s="18">
        <f>L170+L170+L171+L172</f>
        <v>0</v>
      </c>
      <c r="M169" s="18">
        <f>M170+M170+M171+M172</f>
        <v>0</v>
      </c>
      <c r="N169" s="104"/>
    </row>
    <row r="170" spans="1:14" s="1" customFormat="1" ht="12.75">
      <c r="A170" s="106"/>
      <c r="B170" s="39" t="s">
        <v>24</v>
      </c>
      <c r="C170" s="109"/>
      <c r="D170" s="97"/>
      <c r="E170" s="111"/>
      <c r="F170" s="111"/>
      <c r="G170" s="69"/>
      <c r="H170" s="69"/>
      <c r="I170" s="52">
        <f>SUM(J170:M170)</f>
        <v>0</v>
      </c>
      <c r="J170" s="52">
        <v>0</v>
      </c>
      <c r="K170" s="52">
        <v>0</v>
      </c>
      <c r="L170" s="52">
        <v>0</v>
      </c>
      <c r="M170" s="52">
        <v>0</v>
      </c>
      <c r="N170" s="104"/>
    </row>
    <row r="171" spans="1:14" s="1" customFormat="1" ht="12.75">
      <c r="A171" s="106"/>
      <c r="B171" s="39" t="s">
        <v>25</v>
      </c>
      <c r="C171" s="109"/>
      <c r="D171" s="97"/>
      <c r="E171" s="111"/>
      <c r="F171" s="111"/>
      <c r="G171" s="69"/>
      <c r="H171" s="69"/>
      <c r="I171" s="52">
        <f>SUM(J171:M171)</f>
        <v>0</v>
      </c>
      <c r="J171" s="52">
        <v>0</v>
      </c>
      <c r="K171" s="52">
        <v>0</v>
      </c>
      <c r="L171" s="52">
        <v>0</v>
      </c>
      <c r="M171" s="52">
        <v>0</v>
      </c>
      <c r="N171" s="104"/>
    </row>
    <row r="172" spans="1:14" s="1" customFormat="1" ht="12.75">
      <c r="A172" s="106"/>
      <c r="B172" s="39" t="s">
        <v>26</v>
      </c>
      <c r="C172" s="109"/>
      <c r="D172" s="97"/>
      <c r="E172" s="111"/>
      <c r="F172" s="111"/>
      <c r="G172" s="69"/>
      <c r="H172" s="69"/>
      <c r="I172" s="52">
        <f>SUM(J172:M172)</f>
        <v>0</v>
      </c>
      <c r="J172" s="52">
        <v>0</v>
      </c>
      <c r="K172" s="52">
        <v>0</v>
      </c>
      <c r="L172" s="52">
        <v>0</v>
      </c>
      <c r="M172" s="52">
        <v>0</v>
      </c>
      <c r="N172" s="104"/>
    </row>
    <row r="173" spans="1:14" ht="15">
      <c r="A173" s="124"/>
      <c r="B173" s="15" t="s">
        <v>7</v>
      </c>
      <c r="C173" s="153"/>
      <c r="D173" s="157"/>
      <c r="E173" s="161">
        <f>I158+I150+I142+I134+I128+I120+I111+I102+I93+I166</f>
        <v>1258893.726</v>
      </c>
      <c r="F173" s="161">
        <f>I159+I151+I143+I135+I129+I121+I112+I103+I94+I167</f>
        <v>1147143.726</v>
      </c>
      <c r="G173" s="45"/>
      <c r="H173" s="45"/>
      <c r="I173" s="18">
        <f>I174+I176+I180</f>
        <v>1258893.726</v>
      </c>
      <c r="J173" s="18">
        <f>J174+J176+J180</f>
        <v>12521.06</v>
      </c>
      <c r="K173" s="18">
        <f>K174+K176+K180</f>
        <v>11046.516</v>
      </c>
      <c r="L173" s="18">
        <f>L174+L176+L180</f>
        <v>455894.95</v>
      </c>
      <c r="M173" s="18">
        <f>M174+M176+M180</f>
        <v>779431.2000000001</v>
      </c>
      <c r="N173" s="103"/>
    </row>
    <row r="174" spans="1:14" ht="36" customHeight="1">
      <c r="A174" s="99"/>
      <c r="B174" s="70" t="s">
        <v>89</v>
      </c>
      <c r="C174" s="154"/>
      <c r="D174" s="158"/>
      <c r="E174" s="162"/>
      <c r="F174" s="162"/>
      <c r="G174" s="46"/>
      <c r="H174" s="46"/>
      <c r="I174" s="18">
        <f>I94+I103+I112+I121+I129+I135+I143+I151+I159+I167</f>
        <v>1147143.726</v>
      </c>
      <c r="J174" s="18">
        <f>J94+J103+J112+J121+J129+J135+J143+J151+J159+J167</f>
        <v>3021.06</v>
      </c>
      <c r="K174" s="18">
        <f>K94+K103+K112+K121+K129+K135+K143+K151+K159+K167</f>
        <v>11046.516</v>
      </c>
      <c r="L174" s="18">
        <f>L94+L103+L112+L121+L129+L135+L143+L151+L159+L167</f>
        <v>431744.95</v>
      </c>
      <c r="M174" s="18">
        <f>M94+M103+M112+M121+M129+M135+M143+M151+M159+M167</f>
        <v>701331.2000000001</v>
      </c>
      <c r="N174" s="104"/>
    </row>
    <row r="175" spans="1:14" s="78" customFormat="1" ht="13.5">
      <c r="A175" s="99"/>
      <c r="B175" s="90" t="s">
        <v>33</v>
      </c>
      <c r="C175" s="154"/>
      <c r="D175" s="158"/>
      <c r="E175" s="162"/>
      <c r="F175" s="162"/>
      <c r="G175" s="82"/>
      <c r="H175" s="82"/>
      <c r="I175" s="67">
        <f>I95+I104+I113+I122+I136+I144+I152+I160+I168</f>
        <v>0</v>
      </c>
      <c r="J175" s="67">
        <f>J95+J104+J113+J122+J136+J144+J152+J160+J168</f>
        <v>0</v>
      </c>
      <c r="K175" s="67">
        <f>K95+K104+K113+K122+K136+K144+K152+K160+K168</f>
        <v>0</v>
      </c>
      <c r="L175" s="67">
        <f>L95+L104+L113+L122+L136+L144+L152+L160+L168</f>
        <v>0</v>
      </c>
      <c r="M175" s="67">
        <f>M95+M104+M113+M122+M136+M144+M152+M160+M168</f>
        <v>0</v>
      </c>
      <c r="N175" s="104"/>
    </row>
    <row r="176" spans="1:14" ht="12.75">
      <c r="A176" s="99"/>
      <c r="B176" s="20" t="s">
        <v>23</v>
      </c>
      <c r="C176" s="154"/>
      <c r="D176" s="158"/>
      <c r="E176" s="162"/>
      <c r="F176" s="162"/>
      <c r="G176" s="46"/>
      <c r="H176" s="46"/>
      <c r="I176" s="18">
        <f>I177+I178+I179</f>
        <v>9500</v>
      </c>
      <c r="J176" s="18">
        <f>J177+J178+J179</f>
        <v>9500</v>
      </c>
      <c r="K176" s="18">
        <f>K177+K178+K179</f>
        <v>0</v>
      </c>
      <c r="L176" s="18">
        <f>L177+L178+L179</f>
        <v>0</v>
      </c>
      <c r="M176" s="18">
        <f>M177+M178+M179</f>
        <v>0</v>
      </c>
      <c r="N176" s="104"/>
    </row>
    <row r="177" spans="1:14" s="1" customFormat="1" ht="12.75">
      <c r="A177" s="97"/>
      <c r="B177" s="39" t="s">
        <v>24</v>
      </c>
      <c r="C177" s="155"/>
      <c r="D177" s="159"/>
      <c r="E177" s="163"/>
      <c r="F177" s="163"/>
      <c r="G177" s="53"/>
      <c r="H177" s="53"/>
      <c r="I177" s="52">
        <f aca="true" t="shared" si="9" ref="I177:M179">I97+I106+I115+I124+I131+I138+I146+I154+I162+I170</f>
        <v>0</v>
      </c>
      <c r="J177" s="52">
        <f t="shared" si="9"/>
        <v>0</v>
      </c>
      <c r="K177" s="52">
        <f t="shared" si="9"/>
        <v>0</v>
      </c>
      <c r="L177" s="52">
        <f t="shared" si="9"/>
        <v>0</v>
      </c>
      <c r="M177" s="52">
        <f t="shared" si="9"/>
        <v>0</v>
      </c>
      <c r="N177" s="104"/>
    </row>
    <row r="178" spans="1:14" s="1" customFormat="1" ht="12.75">
      <c r="A178" s="97"/>
      <c r="B178" s="39" t="s">
        <v>25</v>
      </c>
      <c r="C178" s="155"/>
      <c r="D178" s="159"/>
      <c r="E178" s="163"/>
      <c r="F178" s="163"/>
      <c r="G178" s="53"/>
      <c r="H178" s="53"/>
      <c r="I178" s="52">
        <f t="shared" si="9"/>
        <v>0</v>
      </c>
      <c r="J178" s="52">
        <f t="shared" si="9"/>
        <v>0</v>
      </c>
      <c r="K178" s="52">
        <f t="shared" si="9"/>
        <v>0</v>
      </c>
      <c r="L178" s="52">
        <f t="shared" si="9"/>
        <v>0</v>
      </c>
      <c r="M178" s="52">
        <f t="shared" si="9"/>
        <v>0</v>
      </c>
      <c r="N178" s="104"/>
    </row>
    <row r="179" spans="1:14" s="1" customFormat="1" ht="12.75">
      <c r="A179" s="97"/>
      <c r="B179" s="39" t="s">
        <v>26</v>
      </c>
      <c r="C179" s="155"/>
      <c r="D179" s="159"/>
      <c r="E179" s="163"/>
      <c r="F179" s="163"/>
      <c r="G179" s="53"/>
      <c r="H179" s="53"/>
      <c r="I179" s="52">
        <f t="shared" si="9"/>
        <v>9500</v>
      </c>
      <c r="J179" s="52">
        <f t="shared" si="9"/>
        <v>9500</v>
      </c>
      <c r="K179" s="52">
        <f t="shared" si="9"/>
        <v>0</v>
      </c>
      <c r="L179" s="52">
        <f t="shared" si="9"/>
        <v>0</v>
      </c>
      <c r="M179" s="52">
        <f t="shared" si="9"/>
        <v>0</v>
      </c>
      <c r="N179" s="104"/>
    </row>
    <row r="180" spans="1:14" ht="12.75">
      <c r="A180" s="97"/>
      <c r="B180" s="71" t="s">
        <v>86</v>
      </c>
      <c r="C180" s="155"/>
      <c r="D180" s="159"/>
      <c r="E180" s="163"/>
      <c r="F180" s="163"/>
      <c r="G180" s="46"/>
      <c r="H180" s="46"/>
      <c r="I180" s="18">
        <f>I181+I182</f>
        <v>102250</v>
      </c>
      <c r="J180" s="18">
        <f>J181+J182</f>
        <v>0</v>
      </c>
      <c r="K180" s="18">
        <f>K181+K182</f>
        <v>0</v>
      </c>
      <c r="L180" s="18">
        <f>L181+L182</f>
        <v>24150</v>
      </c>
      <c r="M180" s="18">
        <f>M181+M182</f>
        <v>78100</v>
      </c>
      <c r="N180" s="104"/>
    </row>
    <row r="181" spans="1:14" s="1" customFormat="1" ht="12.75">
      <c r="A181" s="97"/>
      <c r="B181" s="72" t="s">
        <v>88</v>
      </c>
      <c r="C181" s="155"/>
      <c r="D181" s="159"/>
      <c r="E181" s="163"/>
      <c r="F181" s="163"/>
      <c r="G181" s="53"/>
      <c r="H181" s="53"/>
      <c r="I181" s="52">
        <f>I101+I110</f>
        <v>78100</v>
      </c>
      <c r="J181" s="52">
        <f>J101+J110</f>
        <v>0</v>
      </c>
      <c r="K181" s="52">
        <f>K101+K110</f>
        <v>0</v>
      </c>
      <c r="L181" s="52">
        <f>L101+L110</f>
        <v>0</v>
      </c>
      <c r="M181" s="52">
        <f>M101+M110</f>
        <v>78100</v>
      </c>
      <c r="N181" s="104"/>
    </row>
    <row r="182" spans="1:14" s="1" customFormat="1" ht="12.75">
      <c r="A182" s="133"/>
      <c r="B182" s="39" t="s">
        <v>34</v>
      </c>
      <c r="C182" s="156"/>
      <c r="D182" s="160"/>
      <c r="E182" s="164"/>
      <c r="F182" s="164"/>
      <c r="G182" s="53"/>
      <c r="H182" s="53"/>
      <c r="I182" s="52">
        <f>I119</f>
        <v>24150</v>
      </c>
      <c r="J182" s="52">
        <f>J119</f>
        <v>0</v>
      </c>
      <c r="K182" s="52">
        <f>K119</f>
        <v>0</v>
      </c>
      <c r="L182" s="52">
        <f>L119</f>
        <v>24150</v>
      </c>
      <c r="M182" s="52">
        <f>M119</f>
        <v>0</v>
      </c>
      <c r="N182" s="128"/>
    </row>
    <row r="183" spans="3:13" ht="12.75">
      <c r="C183" s="5"/>
      <c r="D183" s="5"/>
      <c r="E183" s="55"/>
      <c r="F183" s="55"/>
      <c r="G183" s="55"/>
      <c r="H183" s="55"/>
      <c r="I183" s="31"/>
      <c r="J183" s="32"/>
      <c r="K183" s="31"/>
      <c r="L183" s="27"/>
      <c r="M183" s="27"/>
    </row>
    <row r="184" spans="1:13" ht="12.75">
      <c r="A184" s="3" t="s">
        <v>15</v>
      </c>
      <c r="B184" s="30" t="s">
        <v>52</v>
      </c>
      <c r="C184" s="5"/>
      <c r="D184" s="5"/>
      <c r="E184" s="55"/>
      <c r="F184" s="55"/>
      <c r="G184" s="55"/>
      <c r="H184" s="55"/>
      <c r="I184" s="62">
        <f>I174</f>
        <v>1147143.726</v>
      </c>
      <c r="J184" s="63" t="s">
        <v>3</v>
      </c>
      <c r="K184" s="31"/>
      <c r="L184" s="27"/>
      <c r="M184" s="27"/>
    </row>
    <row r="185" spans="1:13" ht="12.75">
      <c r="A185" s="3"/>
      <c r="B185" s="6" t="s">
        <v>50</v>
      </c>
      <c r="C185" s="5"/>
      <c r="D185" s="5"/>
      <c r="E185" s="55"/>
      <c r="F185" s="55"/>
      <c r="G185" s="55"/>
      <c r="H185" s="55"/>
      <c r="I185" s="32"/>
      <c r="J185" s="32"/>
      <c r="K185" s="31"/>
      <c r="L185" s="27"/>
      <c r="M185" s="27"/>
    </row>
    <row r="186" spans="1:14" ht="20.25" customHeight="1">
      <c r="A186" s="114"/>
      <c r="B186" s="14" t="s">
        <v>14</v>
      </c>
      <c r="C186" s="100"/>
      <c r="D186" s="101" t="e">
        <f>#REF!+I173</f>
        <v>#REF!</v>
      </c>
      <c r="E186" s="100"/>
      <c r="F186" s="102" t="e">
        <f>#REF!+I174</f>
        <v>#REF!</v>
      </c>
      <c r="G186" s="50"/>
      <c r="H186" s="50"/>
      <c r="I186" s="22">
        <f>I187+I189+I193</f>
        <v>5109872.816000001</v>
      </c>
      <c r="J186" s="22">
        <f>J187+J189+J193</f>
        <v>94873.70199999999</v>
      </c>
      <c r="K186" s="22">
        <f>K187+K189+K193</f>
        <v>76609.24799999999</v>
      </c>
      <c r="L186" s="22">
        <f>L187+L189+L193</f>
        <v>1683541.866</v>
      </c>
      <c r="M186" s="22">
        <f>M187+M189+M193</f>
        <v>3254848</v>
      </c>
      <c r="N186" s="112"/>
    </row>
    <row r="187" spans="1:14" s="80" customFormat="1" ht="12.75" customHeight="1">
      <c r="A187" s="115"/>
      <c r="B187" s="19" t="s">
        <v>92</v>
      </c>
      <c r="C187" s="100"/>
      <c r="D187" s="101"/>
      <c r="E187" s="100"/>
      <c r="F187" s="102"/>
      <c r="G187" s="50"/>
      <c r="H187" s="50"/>
      <c r="I187" s="25">
        <f>I174+'[1]разделенная'!I263</f>
        <v>2776589.3260000004</v>
      </c>
      <c r="J187" s="25">
        <f>J174+'[1]разделенная'!J263</f>
        <v>83185.21199999998</v>
      </c>
      <c r="K187" s="25">
        <f>K174+'[1]разделенная'!K263</f>
        <v>67744.24799999999</v>
      </c>
      <c r="L187" s="25">
        <f>L174+'[1]разделенная'!L263</f>
        <v>876971.8659999999</v>
      </c>
      <c r="M187" s="25">
        <f>M174+'[1]разделенная'!M263</f>
        <v>1748688</v>
      </c>
      <c r="N187" s="113"/>
    </row>
    <row r="188" spans="1:14" ht="12.75">
      <c r="A188" s="115"/>
      <c r="B188" s="91" t="s">
        <v>33</v>
      </c>
      <c r="C188" s="100"/>
      <c r="D188" s="101"/>
      <c r="E188" s="100"/>
      <c r="F188" s="102"/>
      <c r="G188" s="50"/>
      <c r="H188" s="50"/>
      <c r="I188" s="52">
        <f>I175+'[1]разделенная'!I264</f>
        <v>84707.027</v>
      </c>
      <c r="J188" s="52">
        <f>J175+'[1]разделенная'!J264</f>
        <v>63530.236</v>
      </c>
      <c r="K188" s="52">
        <f>K175+'[1]разделенная'!K264</f>
        <v>21176.791</v>
      </c>
      <c r="L188" s="52">
        <f>L175+'[1]разделенная'!L264</f>
        <v>0</v>
      </c>
      <c r="M188" s="52">
        <f>M175+'[1]разделенная'!M264</f>
        <v>0</v>
      </c>
      <c r="N188" s="113"/>
    </row>
    <row r="189" spans="1:14" ht="12.75">
      <c r="A189" s="115"/>
      <c r="B189" s="20" t="s">
        <v>23</v>
      </c>
      <c r="C189" s="100"/>
      <c r="D189" s="101"/>
      <c r="E189" s="100"/>
      <c r="F189" s="102"/>
      <c r="G189" s="50"/>
      <c r="H189" s="50"/>
      <c r="I189" s="18">
        <f>I190+I191+I192</f>
        <v>1547633.49</v>
      </c>
      <c r="J189" s="18">
        <f>J190+J191+J192</f>
        <v>11688.49</v>
      </c>
      <c r="K189" s="18">
        <f>K190+K191+K192</f>
        <v>8865</v>
      </c>
      <c r="L189" s="18">
        <f>L190+L191+L192</f>
        <v>456020</v>
      </c>
      <c r="M189" s="18">
        <f>M190+M191+M192</f>
        <v>1071060</v>
      </c>
      <c r="N189" s="113"/>
    </row>
    <row r="190" spans="1:14" s="1" customFormat="1" ht="12.75">
      <c r="A190" s="115"/>
      <c r="B190" s="91" t="s">
        <v>35</v>
      </c>
      <c r="C190" s="100"/>
      <c r="D190" s="101"/>
      <c r="E190" s="100"/>
      <c r="F190" s="102"/>
      <c r="G190" s="88"/>
      <c r="H190" s="88"/>
      <c r="I190" s="52">
        <f>I177+'[1]разделенная'!I266</f>
        <v>1275140</v>
      </c>
      <c r="J190" s="52">
        <f>J177+'[1]разделенная'!J266</f>
        <v>0</v>
      </c>
      <c r="K190" s="52">
        <f>K177+'[1]разделенная'!K266</f>
        <v>0</v>
      </c>
      <c r="L190" s="52">
        <f>L177+'[1]разделенная'!L266</f>
        <v>351000</v>
      </c>
      <c r="M190" s="52">
        <f>M177+'[1]разделенная'!M266</f>
        <v>924140</v>
      </c>
      <c r="N190" s="113"/>
    </row>
    <row r="191" spans="1:14" s="1" customFormat="1" ht="12.75">
      <c r="A191" s="115"/>
      <c r="B191" s="39" t="s">
        <v>25</v>
      </c>
      <c r="C191" s="100"/>
      <c r="D191" s="101"/>
      <c r="E191" s="100"/>
      <c r="F191" s="102"/>
      <c r="G191" s="88"/>
      <c r="H191" s="88"/>
      <c r="I191" s="52">
        <f>I178+'[1]разделенная'!I267</f>
        <v>50388</v>
      </c>
      <c r="J191" s="52">
        <f>J178+'[1]разделенная'!J267</f>
        <v>0</v>
      </c>
      <c r="K191" s="52">
        <f>K178+'[1]разделенная'!K267</f>
        <v>0</v>
      </c>
      <c r="L191" s="52">
        <f>L178+'[1]разделенная'!L267</f>
        <v>21004</v>
      </c>
      <c r="M191" s="52">
        <f>M178+'[1]разделенная'!M267</f>
        <v>29384</v>
      </c>
      <c r="N191" s="113"/>
    </row>
    <row r="192" spans="1:14" s="1" customFormat="1" ht="12.75">
      <c r="A192" s="115"/>
      <c r="B192" s="39" t="s">
        <v>26</v>
      </c>
      <c r="C192" s="100"/>
      <c r="D192" s="101"/>
      <c r="E192" s="100"/>
      <c r="F192" s="102"/>
      <c r="G192" s="88"/>
      <c r="H192" s="88"/>
      <c r="I192" s="52">
        <f>I179+'[1]разделенная'!I268</f>
        <v>222105.49</v>
      </c>
      <c r="J192" s="52">
        <f>J179+'[1]разделенная'!J268</f>
        <v>11688.49</v>
      </c>
      <c r="K192" s="52">
        <f>K179+'[1]разделенная'!K268</f>
        <v>8865</v>
      </c>
      <c r="L192" s="52">
        <f>L179+'[1]разделенная'!L268</f>
        <v>84016</v>
      </c>
      <c r="M192" s="52">
        <f>M179+'[1]разделенная'!M268</f>
        <v>117536</v>
      </c>
      <c r="N192" s="113"/>
    </row>
    <row r="193" spans="1:14" ht="12.75">
      <c r="A193" s="115"/>
      <c r="B193" s="20" t="s">
        <v>32</v>
      </c>
      <c r="C193" s="100"/>
      <c r="D193" s="101"/>
      <c r="E193" s="100"/>
      <c r="F193" s="102"/>
      <c r="G193" s="50"/>
      <c r="H193" s="50"/>
      <c r="I193" s="18">
        <f>I194+I195+I196+I197</f>
        <v>785650</v>
      </c>
      <c r="J193" s="18">
        <f>J194+J195+J196+J197</f>
        <v>0</v>
      </c>
      <c r="K193" s="18">
        <f>K194+K195+K196+K197</f>
        <v>0</v>
      </c>
      <c r="L193" s="18">
        <f>L194+L195+L196+L197</f>
        <v>350550</v>
      </c>
      <c r="M193" s="18">
        <f>M194+M195+M196+M197</f>
        <v>435100</v>
      </c>
      <c r="N193" s="113"/>
    </row>
    <row r="194" spans="1:14" s="1" customFormat="1" ht="12.75">
      <c r="A194" s="115"/>
      <c r="B194" s="39" t="s">
        <v>88</v>
      </c>
      <c r="C194" s="100"/>
      <c r="D194" s="101"/>
      <c r="E194" s="100"/>
      <c r="F194" s="102"/>
      <c r="G194" s="83"/>
      <c r="H194" s="83"/>
      <c r="I194" s="52">
        <f aca="true" t="shared" si="10" ref="I194:M195">I181</f>
        <v>78100</v>
      </c>
      <c r="J194" s="52">
        <f t="shared" si="10"/>
        <v>0</v>
      </c>
      <c r="K194" s="52">
        <f t="shared" si="10"/>
        <v>0</v>
      </c>
      <c r="L194" s="52">
        <f t="shared" si="10"/>
        <v>0</v>
      </c>
      <c r="M194" s="52">
        <f t="shared" si="10"/>
        <v>78100</v>
      </c>
      <c r="N194" s="113"/>
    </row>
    <row r="195" spans="1:14" s="1" customFormat="1" ht="12.75">
      <c r="A195" s="115"/>
      <c r="B195" s="39" t="s">
        <v>93</v>
      </c>
      <c r="C195" s="100"/>
      <c r="D195" s="101"/>
      <c r="E195" s="100"/>
      <c r="F195" s="102"/>
      <c r="G195" s="83"/>
      <c r="H195" s="83"/>
      <c r="I195" s="52">
        <f t="shared" si="10"/>
        <v>24150</v>
      </c>
      <c r="J195" s="52">
        <f t="shared" si="10"/>
        <v>0</v>
      </c>
      <c r="K195" s="52">
        <f t="shared" si="10"/>
        <v>0</v>
      </c>
      <c r="L195" s="52">
        <f t="shared" si="10"/>
        <v>24150</v>
      </c>
      <c r="M195" s="52">
        <f t="shared" si="10"/>
        <v>0</v>
      </c>
      <c r="N195" s="113"/>
    </row>
    <row r="196" spans="1:14" s="1" customFormat="1" ht="12.75">
      <c r="A196" s="115"/>
      <c r="B196" s="39" t="s">
        <v>58</v>
      </c>
      <c r="C196" s="100"/>
      <c r="D196" s="101"/>
      <c r="E196" s="100"/>
      <c r="F196" s="102"/>
      <c r="G196" s="83"/>
      <c r="H196" s="83"/>
      <c r="I196" s="52">
        <f>'[1]разделенная'!I270</f>
        <v>357000</v>
      </c>
      <c r="J196" s="52">
        <f>'[1]разделенная'!J270</f>
        <v>0</v>
      </c>
      <c r="K196" s="52">
        <f>'[1]разделенная'!K270</f>
        <v>0</v>
      </c>
      <c r="L196" s="52">
        <f>'[1]разделенная'!L270</f>
        <v>0</v>
      </c>
      <c r="M196" s="52">
        <f>'[1]разделенная'!M270</f>
        <v>357000</v>
      </c>
      <c r="N196" s="113"/>
    </row>
    <row r="197" spans="1:14" s="1" customFormat="1" ht="12.75">
      <c r="A197" s="116"/>
      <c r="B197" s="39" t="s">
        <v>59</v>
      </c>
      <c r="C197" s="100"/>
      <c r="D197" s="101"/>
      <c r="E197" s="100"/>
      <c r="F197" s="102"/>
      <c r="G197" s="83"/>
      <c r="H197" s="83"/>
      <c r="I197" s="52">
        <f>'[1]разделенная'!I271</f>
        <v>326400</v>
      </c>
      <c r="J197" s="52">
        <f>'[1]разделенная'!J271</f>
        <v>0</v>
      </c>
      <c r="K197" s="52">
        <f>'[1]разделенная'!K271</f>
        <v>0</v>
      </c>
      <c r="L197" s="52">
        <f>'[1]разделенная'!L271</f>
        <v>326400</v>
      </c>
      <c r="M197" s="52">
        <f>'[1]разделенная'!M271</f>
        <v>0</v>
      </c>
      <c r="N197" s="113"/>
    </row>
    <row r="199" spans="1:13" ht="12.75">
      <c r="A199" s="3" t="s">
        <v>15</v>
      </c>
      <c r="B199" s="30" t="s">
        <v>53</v>
      </c>
      <c r="I199" s="23"/>
      <c r="J199" s="61">
        <f>I187</f>
        <v>2776589.3260000004</v>
      </c>
      <c r="K199" s="60" t="s">
        <v>3</v>
      </c>
      <c r="L199" s="24"/>
      <c r="M199" s="24"/>
    </row>
    <row r="200" spans="1:13" ht="12.75">
      <c r="A200" s="3"/>
      <c r="B200" s="6" t="s">
        <v>51</v>
      </c>
      <c r="I200" s="23"/>
      <c r="J200" s="23"/>
      <c r="L200" s="24"/>
      <c r="M200" s="24"/>
    </row>
  </sheetData>
  <mergeCells count="135">
    <mergeCell ref="N75:N83"/>
    <mergeCell ref="N27:N35"/>
    <mergeCell ref="A48:A55"/>
    <mergeCell ref="C48:C55"/>
    <mergeCell ref="A40:A47"/>
    <mergeCell ref="C40:C47"/>
    <mergeCell ref="N40:N47"/>
    <mergeCell ref="N56:N63"/>
    <mergeCell ref="C64:C71"/>
    <mergeCell ref="D27:D35"/>
    <mergeCell ref="E27:E35"/>
    <mergeCell ref="F27:F35"/>
    <mergeCell ref="N48:N55"/>
    <mergeCell ref="A27:A35"/>
    <mergeCell ref="C27:C35"/>
    <mergeCell ref="C10:C17"/>
    <mergeCell ref="A18:A26"/>
    <mergeCell ref="C18:C26"/>
    <mergeCell ref="F6:F7"/>
    <mergeCell ref="N6:N7"/>
    <mergeCell ref="N18:N26"/>
    <mergeCell ref="G6:H6"/>
    <mergeCell ref="N10:N17"/>
    <mergeCell ref="B8:N8"/>
    <mergeCell ref="A10:A17"/>
    <mergeCell ref="F10:F17"/>
    <mergeCell ref="E10:E17"/>
    <mergeCell ref="D18:D26"/>
    <mergeCell ref="D10:D17"/>
    <mergeCell ref="F18:F26"/>
    <mergeCell ref="E6:E7"/>
    <mergeCell ref="E18:E26"/>
    <mergeCell ref="A2:M2"/>
    <mergeCell ref="A3:M3"/>
    <mergeCell ref="A6:A7"/>
    <mergeCell ref="B6:B7"/>
    <mergeCell ref="C6:C7"/>
    <mergeCell ref="D6:D7"/>
    <mergeCell ref="J6:M6"/>
    <mergeCell ref="A4:M4"/>
    <mergeCell ref="A5:M5"/>
    <mergeCell ref="F150:F157"/>
    <mergeCell ref="F134:F141"/>
    <mergeCell ref="F64:F71"/>
    <mergeCell ref="C75:C83"/>
    <mergeCell ref="D75:D83"/>
    <mergeCell ref="D64:D71"/>
    <mergeCell ref="E75:E83"/>
    <mergeCell ref="F75:F83"/>
    <mergeCell ref="E64:E71"/>
    <mergeCell ref="C142:C149"/>
    <mergeCell ref="F142:F149"/>
    <mergeCell ref="E102:E110"/>
    <mergeCell ref="F111:F119"/>
    <mergeCell ref="E134:E141"/>
    <mergeCell ref="F128:F133"/>
    <mergeCell ref="F102:F110"/>
    <mergeCell ref="E142:E149"/>
    <mergeCell ref="E111:E119"/>
    <mergeCell ref="D134:D141"/>
    <mergeCell ref="N173:N182"/>
    <mergeCell ref="A173:A182"/>
    <mergeCell ref="C173:C182"/>
    <mergeCell ref="D173:D182"/>
    <mergeCell ref="E173:E182"/>
    <mergeCell ref="F173:F182"/>
    <mergeCell ref="N158:N165"/>
    <mergeCell ref="A158:A165"/>
    <mergeCell ref="C158:C165"/>
    <mergeCell ref="D158:D165"/>
    <mergeCell ref="E158:E165"/>
    <mergeCell ref="F158:F165"/>
    <mergeCell ref="A150:A157"/>
    <mergeCell ref="C150:C157"/>
    <mergeCell ref="D150:D157"/>
    <mergeCell ref="E150:E157"/>
    <mergeCell ref="B91:I91"/>
    <mergeCell ref="C111:C119"/>
    <mergeCell ref="D111:D119"/>
    <mergeCell ref="D102:D110"/>
    <mergeCell ref="C102:C110"/>
    <mergeCell ref="N64:N71"/>
    <mergeCell ref="A56:A63"/>
    <mergeCell ref="C56:C63"/>
    <mergeCell ref="D56:D63"/>
    <mergeCell ref="E56:E63"/>
    <mergeCell ref="A142:A149"/>
    <mergeCell ref="D142:D149"/>
    <mergeCell ref="N120:N127"/>
    <mergeCell ref="C120:C127"/>
    <mergeCell ref="D120:D127"/>
    <mergeCell ref="E120:E127"/>
    <mergeCell ref="F120:F127"/>
    <mergeCell ref="A120:A127"/>
    <mergeCell ref="A134:A141"/>
    <mergeCell ref="C134:C141"/>
    <mergeCell ref="A75:A83"/>
    <mergeCell ref="A64:A71"/>
    <mergeCell ref="F40:F47"/>
    <mergeCell ref="E48:E55"/>
    <mergeCell ref="D48:D55"/>
    <mergeCell ref="D40:D47"/>
    <mergeCell ref="F48:F55"/>
    <mergeCell ref="F56:F63"/>
    <mergeCell ref="E40:E47"/>
    <mergeCell ref="N111:N119"/>
    <mergeCell ref="N102:N110"/>
    <mergeCell ref="A93:A101"/>
    <mergeCell ref="C93:C101"/>
    <mergeCell ref="D93:D101"/>
    <mergeCell ref="E93:E101"/>
    <mergeCell ref="F93:F101"/>
    <mergeCell ref="N93:N101"/>
    <mergeCell ref="A111:A119"/>
    <mergeCell ref="A102:A110"/>
    <mergeCell ref="N186:N197"/>
    <mergeCell ref="A186:A197"/>
    <mergeCell ref="A128:A133"/>
    <mergeCell ref="C128:C133"/>
    <mergeCell ref="D128:D133"/>
    <mergeCell ref="E128:E133"/>
    <mergeCell ref="N128:N133"/>
    <mergeCell ref="N142:N149"/>
    <mergeCell ref="N134:N141"/>
    <mergeCell ref="N150:N157"/>
    <mergeCell ref="N166:N172"/>
    <mergeCell ref="A166:A172"/>
    <mergeCell ref="C166:C172"/>
    <mergeCell ref="D166:D172"/>
    <mergeCell ref="E166:E172"/>
    <mergeCell ref="F166:F172"/>
    <mergeCell ref="C186:C197"/>
    <mergeCell ref="D186:D197"/>
    <mergeCell ref="E186:E197"/>
    <mergeCell ref="F186:F197"/>
  </mergeCells>
  <printOptions/>
  <pageMargins left="0.3937007874015748" right="0.2362204724409449" top="0.3937007874015748" bottom="0.31496062992125984" header="0.4724409448818898" footer="0.2755905511811024"/>
  <pageSetup horizontalDpi="600" verticalDpi="600" orientation="landscape" paperSize="9" scale="75" r:id="rId1"/>
  <rowBreaks count="6" manualBreakCount="6">
    <brk id="38" max="255" man="1"/>
    <brk id="74" max="255" man="1"/>
    <brk id="90" max="255" man="1"/>
    <brk id="119" max="255" man="1"/>
    <brk id="149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Герлиц Денис Валерьевич</dc:creator>
  <cp:keywords/>
  <dc:description/>
  <cp:lastModifiedBy>user</cp:lastModifiedBy>
  <cp:lastPrinted>2009-06-30T11:15:28Z</cp:lastPrinted>
  <dcterms:created xsi:type="dcterms:W3CDTF">2007-06-04T05:14:43Z</dcterms:created>
  <dcterms:modified xsi:type="dcterms:W3CDTF">2009-06-30T11:16:30Z</dcterms:modified>
  <cp:category/>
  <cp:version/>
  <cp:contentType/>
  <cp:contentStatus/>
</cp:coreProperties>
</file>