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01.10.07б." sheetId="1" r:id="rId1"/>
  </sheets>
  <definedNames/>
  <calcPr fullCalcOnLoad="1"/>
</workbook>
</file>

<file path=xl/sharedStrings.xml><?xml version="1.0" encoding="utf-8"?>
<sst xmlns="http://schemas.openxmlformats.org/spreadsheetml/2006/main" count="554" uniqueCount="413">
  <si>
    <t xml:space="preserve">Приложение №  1  </t>
  </si>
  <si>
    <t xml:space="preserve">Код бюджетной классификации </t>
  </si>
  <si>
    <t>Наименование показателей</t>
  </si>
  <si>
    <t>Уточненный план на 2007 год</t>
  </si>
  <si>
    <t>Исполнение на 01.10.2007г.</t>
  </si>
  <si>
    <t xml:space="preserve">Раздел I </t>
  </si>
  <si>
    <t>ДОХОДЫ</t>
  </si>
  <si>
    <t>НАЛОГОВЫЕ   ДОХОДЫ</t>
  </si>
  <si>
    <t>000 1 01 00000 00 0000 000</t>
  </si>
  <si>
    <t>Налоги на прибыль,  доходы</t>
  </si>
  <si>
    <t>182 1 01 02000 01 0000 110</t>
  </si>
  <si>
    <t xml:space="preserve"> 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</si>
  <si>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</si>
  <si>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</si>
  <si>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000 1 03 02000 01 0000 110</t>
  </si>
  <si>
    <t xml:space="preserve"> Акцизы по подакцизным товарам (продукции) 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</si>
  <si>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</si>
  <si>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</si>
  <si>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</si>
  <si>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</si>
  <si>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</si>
  <si>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</si>
  <si>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</si>
  <si>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</si>
  <si>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</si>
  <si>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 xml:space="preserve">Налоги на имущество </t>
  </si>
  <si>
    <t>182 1 06 01000 00 0000 110</t>
  </si>
  <si>
    <t xml:space="preserve"> Налог на имущество физических лиц</t>
  </si>
  <si>
    <t>182 1 06 01020 04 0000 110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</si>
  <si>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</si>
  <si>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182 1 06 05000 02 0000 110</t>
  </si>
  <si>
    <t xml:space="preserve"> Налог на игорный бизнес</t>
  </si>
  <si>
    <t>182 1 06 06000 00 0000 110</t>
  </si>
  <si>
    <t>Земельный налог, зачисляемый в бюджеты городский округов</t>
  </si>
  <si>
    <t>000 1 07 00000 00 0000 000</t>
  </si>
  <si>
    <t>Налоги, сборы, платежи за пользованием природными ресурсами</t>
  </si>
  <si>
    <t>000 1 08 00000 00 0000 000</t>
  </si>
  <si>
    <t xml:space="preserve"> Государственная пошлина 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</si>
  <si>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</si>
  <si>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</si>
  <si>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182 1 09 01000 00 0000 110</t>
  </si>
  <si>
    <t>Налог на прибыль организаций (зачислявшийся до 01.01.2005г. в местные бюджеты, мобилизуемый на территории городских округов)</t>
  </si>
  <si>
    <t>000 1 09 03000 03 0000 110</t>
  </si>
  <si>
    <t>Платежи за добычу полезных ископаемых</t>
  </si>
  <si>
    <t>000 1 09 04000 00 0000 110</t>
  </si>
  <si>
    <t xml:space="preserve">Налог на имущество </t>
  </si>
  <si>
    <t>182 1 09 04000 00 0000 110</t>
  </si>
  <si>
    <t>182 1 09 04010 02 0000 110</t>
  </si>
  <si>
    <t>Налог на имущество предприятий</t>
  </si>
  <si>
    <t>182 1 09 04050 03 0000 110</t>
  </si>
  <si>
    <t>Земельный налог (по обязательствам, возникшим до 1 января 2006 г.), мобилизуемый на территориях городских округов</t>
  </si>
  <si>
    <t>000 1 09 06000 02 0000 110</t>
  </si>
  <si>
    <t>Прочие налоги и сборы (по отмененным налогам и сборам субъектов РФ)</t>
  </si>
  <si>
    <t>000 1 09 07000 03 0000 110</t>
  </si>
  <si>
    <t>Прочие налоги и сборы (по отмененным местным налогам и сборам)</t>
  </si>
  <si>
    <t>НЕНАЛОГОВЫЕ ДОХОДЫ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</si>
  <si>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</si>
  <si>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</si>
  <si>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000 1 11 01000 00 0000 120</t>
  </si>
  <si>
    <t>Дивиденды по акциям и доходы от прочих форм участия в капитале</t>
  </si>
  <si>
    <t>Дивиденды по акциям и доходы от прочих форм участия в капитале, нахоящихся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</si>
  <si>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</si>
  <si>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</si>
  <si>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</si>
  <si>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</si>
  <si>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028 1 11 05010 01 0000 120</t>
  </si>
  <si>
    <t>Арендная плата  и поступления от продажи права на заключение договоров аренды за земли до разграничения гос. собственности на землю (за исключением земель, предназначенных для целей жилищного строительства)</t>
  </si>
  <si>
    <t>000 1 11 05012 00 0000 120</t>
  </si>
  <si>
    <t>Арендная плата и поступления от продажи права на заключение договоров аренды за земли,  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</si>
  <si>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000 1 11 05011 00 0000 120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</si>
  <si>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строиельства)</t>
  </si>
  <si>
    <t>000 1 11 05030 00 0000 120</t>
  </si>
  <si>
    <t>Доходы от сдачи в аренду имущества, находящегося в оперативном управлении   органов гос.власти, органов местного самоуправления и созданных ими учреждений и в хозяйственном ведении гос. унитарных предприятий и муниципальных унитарных предприятий</t>
  </si>
  <si>
    <t>028 1 11 05034 04 1000 120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</si>
  <si>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</si>
  <si>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000 1 11 05033 03 0000 120</t>
  </si>
  <si>
    <t>Доходы от сдачи в аренду имущества, находящегося в оперативном управлении муниципальных органов упрв</t>
  </si>
  <si>
    <t>000 1 11 05034 04 0000 120</t>
  </si>
  <si>
    <t>028 1 11 07014 04 0000 120</t>
  </si>
  <si>
    <t>Платежи от государственных и муниципальных унитарных предприятий</t>
  </si>
  <si>
    <t>000 1 11 08040 00 0000 120</t>
  </si>
  <si>
    <t>Прочие поступления от использования имущества , находящегося в государственной и   муниципальной собственности</t>
  </si>
  <si>
    <t>028 1 11 08044 04 0000 120</t>
  </si>
  <si>
    <t>Прочие поступления от использования имущества , находящегося в собственности городских округов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</si>
  <si>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</si>
  <si>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</si>
  <si>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</si>
  <si>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</si>
  <si>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000 1 13 00000 00 0000 130</t>
  </si>
  <si>
    <t>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</si>
  <si>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</si>
  <si>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получаталями средств бюджетов городских округов и компенсации затрат бюджетов городских округов</t>
  </si>
  <si>
    <t>000 1 14 00000 00 0000 410</t>
  </si>
  <si>
    <t>Доходы о продажи материальных и нематериальных активов</t>
  </si>
  <si>
    <t>045 1 14 01000 04 0000 410</t>
  </si>
  <si>
    <t>Доходы от продажи квартир, находящихся в собственности городских округов</t>
  </si>
  <si>
    <t>028 1 14 02030 04 0000 410</t>
  </si>
  <si>
    <t>Доходы от реализации имущества, находящегося в собственности городских округов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</si>
  <si>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</si>
  <si>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</si>
  <si>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</si>
  <si>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</si>
  <si>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</si>
  <si>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</si>
  <si>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</si>
  <si>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</si>
  <si>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>000 1 18 00000 00 0000 000</t>
  </si>
  <si>
    <t>Доходы бюджетов бюджетной системы РФ от возврата остатков субсидий и субвенций прошлых лет</t>
  </si>
  <si>
    <t xml:space="preserve">           ИТОГО ДОХОДОВ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</si>
  <si>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</si>
  <si>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</si>
  <si>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</si>
  <si>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Дотация от других бюджетов бюджетной системы Российской Федерации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</si>
  <si>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</si>
  <si>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</si>
  <si>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</si>
  <si>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</si>
  <si>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000 2 02 05030 04 0000 151</t>
  </si>
  <si>
    <t>Средства федерального бюджета на реализацию Федеральной адресной инвестиционной программы</t>
  </si>
  <si>
    <t>000 2 07 04000 04 0000 180</t>
  </si>
  <si>
    <t>Прочие безвозмездные перечисления в бюджеты городских округов</t>
  </si>
  <si>
    <t>393 2 03 04 000 04 000 180</t>
  </si>
  <si>
    <t>Фонд социального страхования</t>
  </si>
  <si>
    <t>000 2 03 00000 00 0000  180</t>
  </si>
  <si>
    <t>Безвозмездные поступления от государственных предприятий</t>
  </si>
  <si>
    <t>Дотации от других бюджетов бюджетной системы Российской Федерации</t>
  </si>
  <si>
    <t>000 2 02 02025 00 0000 151</t>
  </si>
  <si>
    <t>Взаимные расчеты</t>
  </si>
  <si>
    <t>000 2 02 09000 00 0000 151</t>
  </si>
  <si>
    <t>Прочие безвозмездные поступления от других бюджетов бюджетной системы</t>
  </si>
  <si>
    <t>000 3 00 00000 00 0000 000</t>
  </si>
  <si>
    <t>Доходы от предпринимательской и иной приносящей доход деятельности</t>
  </si>
  <si>
    <t>Целевые бюджетные фонды, созданные представительным органом местного самоуправления</t>
  </si>
  <si>
    <t xml:space="preserve">               ВСЕГО ДОХОДОВ 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</si>
  <si>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</si>
  <si>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</si>
  <si>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</si>
  <si>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</si>
  <si>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</si>
  <si>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</si>
  <si>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</si>
  <si>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</si>
  <si>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</si>
  <si>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</si>
  <si>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социальной поддержки и социального обслуживания населения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</si>
  <si>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</si>
  <si>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</si>
  <si>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</si>
  <si>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</si>
  <si>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</si>
  <si>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Дотации на поддержку мер по обеспечению сбалансирован-ности бюджетов</t>
  </si>
  <si>
    <t>Дотации на возмещение расходов в части расходных обязательств бюджетов субъектов Российской Федерации</t>
  </si>
  <si>
    <t>Субвенции на оплату жилищно-коммунальных услуг отдельным категориям граждан</t>
  </si>
  <si>
    <t>Субвенции на обеспечение мер социальной поддержки для лиц, награжденных знаком "Почетный донор России"</t>
  </si>
  <si>
    <t>Итого доходов</t>
  </si>
  <si>
    <t>Код бюджетной классификации</t>
  </si>
  <si>
    <t>Раздел, подраздел</t>
  </si>
  <si>
    <t xml:space="preserve"> Сумма                     (тыс. рублей)</t>
  </si>
  <si>
    <t>фонды</t>
  </si>
  <si>
    <t>Раздел II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</si>
  <si>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</si>
  <si>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</si>
  <si>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</si>
  <si>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</si>
  <si>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</si>
  <si>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</si>
  <si>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</si>
  <si>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</si>
  <si>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высших органов исполнительной власти  органов местных администраций</t>
  </si>
  <si>
    <t>0105</t>
  </si>
  <si>
    <t>Судебная система</t>
  </si>
  <si>
    <t>Обеспечение деятельности мировых судей</t>
  </si>
  <si>
    <t>Обеспечение деятельности Уставного Суда Калининградской области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</si>
  <si>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</si>
  <si>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</si>
  <si>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</si>
  <si>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</si>
  <si>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</si>
  <si>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</si>
  <si>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</si>
  <si>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</si>
  <si>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</si>
  <si>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0114</t>
  </si>
  <si>
    <t xml:space="preserve">Прикладные научные исследования  в области  общегосударственных вопросов  </t>
  </si>
  <si>
    <t>0115</t>
  </si>
  <si>
    <t>Другие общегосударственные вопросы</t>
  </si>
  <si>
    <t>Финансовая поддержка на возвратной основе</t>
  </si>
  <si>
    <t xml:space="preserve">Предоставление бюджетных кредитов </t>
  </si>
  <si>
    <t xml:space="preserve">Возврат бюджетных кредитов 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</si>
  <si>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</si>
  <si>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</si>
  <si>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</si>
  <si>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0203</t>
  </si>
  <si>
    <t>Мобилизационная подготовка экономики</t>
  </si>
  <si>
    <t>Областной  медицинский  центр "Резерв"</t>
  </si>
  <si>
    <t xml:space="preserve">Централизованная система оповещения населения области </t>
  </si>
  <si>
    <t xml:space="preserve">Обеспечение деятельности  объекта №10  </t>
  </si>
  <si>
    <t>0208</t>
  </si>
  <si>
    <t>Другие вопросы в области национальной обороны</t>
  </si>
  <si>
    <t>Областной военный комиссариат</t>
  </si>
  <si>
    <t>Мероприятия  по  обеспечению мобилизационной   готовности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</si>
  <si>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</si>
  <si>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</si>
  <si>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</si>
  <si>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</si>
  <si>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</si>
  <si>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</si>
  <si>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</si>
  <si>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</si>
  <si>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</si>
  <si>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</si>
  <si>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</si>
  <si>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</si>
  <si>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</si>
  <si>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</si>
  <si>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</si>
  <si>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</si>
  <si>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Сельскохозяйственное производство</t>
  </si>
  <si>
    <t>Животноводство</t>
  </si>
  <si>
    <t>Субсидии на реализованное молоко</t>
  </si>
  <si>
    <t>Субсидии на реализацию молодняка крупного рогатого скота</t>
  </si>
  <si>
    <t>Субсидии на развитие отрасли свиноводства</t>
  </si>
  <si>
    <t>Субсидии на развитие отрасли птицеводства</t>
  </si>
  <si>
    <t>Субсидии на поддержку племенного животноводства</t>
  </si>
  <si>
    <t>Растениеводство</t>
  </si>
  <si>
    <t>Субсидирование процентной ставки по привлеченным кредитам в российских кредитных организациях</t>
  </si>
  <si>
    <t>Компенсация части затрат  по страхованию   сельскохозяйственных культур</t>
  </si>
  <si>
    <t>Отдельные мероприятия в области сельскохозяйственного производства</t>
  </si>
  <si>
    <t xml:space="preserve">Региональная подпрограмма "Неотложные меры борьбы с туберкулезом в Калининградской области" по разделу "Профилактика туберкулеза среди сельскохозяйственных животных"  </t>
  </si>
  <si>
    <t>Областная программа "Повышение плодородия почв Калининградской области" на 2002-2005 годы</t>
  </si>
  <si>
    <t xml:space="preserve">Коренное улучшение земель </t>
  </si>
  <si>
    <t>Мелиоративные мероприятия</t>
  </si>
  <si>
    <t>Обеспечение деятельности  подведомственных  учреждений</t>
  </si>
  <si>
    <t>0407</t>
  </si>
  <si>
    <t>Лесное хозяйство</t>
  </si>
  <si>
    <t>Лесоохранные и лесовосстановительные мероприятия</t>
  </si>
  <si>
    <t xml:space="preserve">Сельское хозяйство и рыболовство        </t>
  </si>
  <si>
    <t>0408</t>
  </si>
  <si>
    <t>Транспорт</t>
  </si>
  <si>
    <t>Руководство и управление в сфере установленных функций</t>
  </si>
  <si>
    <t>Отдельные  мероприятия  в  области  морского и  речного транспорта</t>
  </si>
  <si>
    <t>Областная программа "Сельский (школьный) автобус                               на 2004-2006 годы"</t>
  </si>
  <si>
    <t>Дорожное хозяйство</t>
  </si>
  <si>
    <t>Региональная программа ремонта и реконструкции городских улиц Калининградской области, используемых для проезда транзитного транспорта на 2004-2008 годы</t>
  </si>
  <si>
    <t>Территориального дорожный фонд</t>
  </si>
  <si>
    <t>Субсидирование за счет средств сувенций и субсидий из федерального бюджета на финансирование дорожного хозяйства</t>
  </si>
  <si>
    <t>0409</t>
  </si>
  <si>
    <t>Связь и информатика</t>
  </si>
  <si>
    <t>Областная государственная программа "Информатизация органов государственной власти Калининградской области" (2003-2006 годы)</t>
  </si>
  <si>
    <t>Региональная подпрограмма "Информационное обеспечение управления недвижимостью, реформирования и регулирования земельных и имущественных отношений в Калининградской области на 2003-2007 годы"</t>
  </si>
  <si>
    <t>0411</t>
  </si>
  <si>
    <t>Другие вопросы в области национальной экономики</t>
  </si>
  <si>
    <t xml:space="preserve">Областная инвестиционная программа на 2005 год 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</si>
  <si>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</si>
  <si>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</si>
  <si>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</si>
  <si>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</si>
  <si>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</si>
  <si>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</si>
  <si>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</si>
  <si>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</si>
  <si>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</si>
  <si>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</si>
  <si>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</si>
  <si>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</si>
  <si>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</si>
  <si>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</si>
  <si>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</si>
  <si>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</si>
  <si>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</si>
  <si>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</si>
  <si>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</si>
  <si>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</si>
  <si>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</si>
  <si>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</si>
  <si>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0601</t>
  </si>
  <si>
    <t>Мероприятия по сбору и удалению твердых отходов</t>
  </si>
  <si>
    <t>0602</t>
  </si>
  <si>
    <t>Охрана растительных и животных видов и среды их обитания</t>
  </si>
  <si>
    <t>0604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</si>
  <si>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</si>
  <si>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</si>
  <si>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</si>
  <si>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</si>
  <si>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</si>
  <si>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</si>
  <si>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</si>
  <si>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</si>
  <si>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</si>
  <si>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 xml:space="preserve">Возврат средств от сдачи  в аренду имущества 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</si>
  <si>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</si>
  <si>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</si>
  <si>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</si>
  <si>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</si>
  <si>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</si>
  <si>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</si>
  <si>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</si>
  <si>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</si>
  <si>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</si>
  <si>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 xml:space="preserve"> 0709</t>
  </si>
  <si>
    <t>Другие вопросы  в области  образования</t>
  </si>
  <si>
    <t>Учреждения, обеспечивающие предоставление услуг в сфере бразования</t>
  </si>
  <si>
    <t>Областная целевая программа "Развитие образования  Калининградской области на 2002 - 2005 г.г."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</si>
  <si>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</si>
  <si>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</si>
  <si>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</si>
  <si>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</si>
  <si>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</si>
  <si>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</si>
  <si>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</si>
  <si>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</si>
  <si>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</si>
  <si>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</si>
  <si>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</si>
  <si>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</si>
  <si>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</si>
  <si>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</si>
  <si>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Мероприятия в сфере культуры кинематографии и средств массовой информации</t>
  </si>
  <si>
    <t>Региональная комплексная целевая программа поддержки и развития муниципальных учреждений культуры Калининградской области "Обновление" (2002-2005 г.г.)</t>
  </si>
  <si>
    <t>Региональная программа энергосбережения Калининградской области на 2001-2005 гг.</t>
  </si>
  <si>
    <t>Областная   инвестиционная программа на 2005 год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</si>
  <si>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</si>
  <si>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</si>
  <si>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</si>
  <si>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</si>
  <si>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</si>
  <si>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</si>
  <si>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</si>
  <si>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</si>
  <si>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</si>
  <si>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Областная целевая программа "Предупреждение и борьба с заболеваниями социального характера в Калинниградской области (2003-2007 годы )"</t>
  </si>
  <si>
    <t>Областная целевая программа "Профилактика и лечение артериальной гипертонии среди населения Калининградской области  на 2002-2005 годы"</t>
  </si>
  <si>
    <t>Областная целевая программа "Здоровый ребенок"</t>
  </si>
  <si>
    <t>Областная целевая программа "Льготные лекарства"</t>
  </si>
  <si>
    <t>Региональная комплексная Программа развития физической культуры и спорта в Калининградской области на 2003-2005 годы "Физкультура-здоровье-спорт"</t>
  </si>
  <si>
    <t>Мероприятия в области здравоохранения</t>
  </si>
  <si>
    <t>Расходы на обязательное медицинское страхование неработающего населения области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</si>
  <si>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</si>
  <si>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</si>
  <si>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</si>
  <si>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</si>
  <si>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</si>
  <si>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</si>
  <si>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</si>
  <si>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</si>
  <si>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</si>
  <si>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</si>
  <si>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</si>
  <si>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</si>
  <si>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</si>
  <si>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1004</t>
  </si>
  <si>
    <t>Борьба с беспризорностью, опека, попечительство</t>
  </si>
  <si>
    <t>1006</t>
  </si>
  <si>
    <t>Другие вопросы в области социальной политики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</si>
  <si>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</si>
  <si>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</si>
  <si>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</si>
  <si>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</si>
  <si>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возмещение расходов по предоставлению гражданам субсидии на оплату жилья и коммунальных услуг</t>
  </si>
  <si>
    <t>Субсидия на предоставления мер социальной поддержки малоимущим гражданам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</si>
  <si>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</si>
  <si>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</si>
  <si>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</si>
  <si>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</si>
  <si>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1100</t>
  </si>
  <si>
    <t>Межбюджетные трансферты</t>
  </si>
  <si>
    <t>1101</t>
  </si>
  <si>
    <t>Финансовая пормощь бюджетам других уровней</t>
  </si>
  <si>
    <t>ВСЕГО РАСХОДОВ</t>
  </si>
  <si>
    <t>Превышение доходов  над расходами (дефицит)</t>
  </si>
  <si>
    <t>Раздел III</t>
  </si>
  <si>
    <t>Источники покрытия дефицита</t>
  </si>
  <si>
    <t>000 02 01 00 00 00 0000 000</t>
  </si>
  <si>
    <t>Кредитные соглашения и договоры, заключенные от имени муниципальных образований,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</si>
  <si>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</si>
  <si>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муниципальных образований,  номинированным в валюте РФ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</si>
  <si>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</si>
  <si>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</si>
  <si>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</si>
  <si>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Бюджетные кредиты, полученныеот других бюджетов бюджетной системы Российской Федерации бюджетами городских округов</t>
  </si>
  <si>
    <t>000 02 01 02 00 00 0000 710</t>
  </si>
  <si>
    <t xml:space="preserve">Кредиты, полученные в валюте Российской Федерации от кредитных организаций 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</si>
  <si>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</si>
  <si>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</si>
  <si>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000 02 01 00 00 00 0000 800</t>
  </si>
  <si>
    <t>Погашение кредитов по кредитным соглашениям и договорам, заключенным от имени муниципальных образований, номинированным в валюте РФ</t>
  </si>
  <si>
    <t>000 02 01 01 00 00 0000 810</t>
  </si>
  <si>
    <t xml:space="preserve">Бюджетные кредиты, полученныеот других бюджетов бюджетной системы Российской Федерации </t>
  </si>
  <si>
    <t>000 02 01 00 00 04 0000 810</t>
  </si>
  <si>
    <t>000 02 01 02 00 00 0000 810</t>
  </si>
  <si>
    <t>Кредиты, полученные в валюте Российской Федерации от кредитных организаций местными бюджетами</t>
  </si>
  <si>
    <t>000 06 01 00 00 03 0000 430</t>
  </si>
  <si>
    <t>Поступления от продажи земельных участков, на которых расположены объекты недвижимого имущества, зачисляемые в местные бюджеты</t>
  </si>
  <si>
    <t>000 02 01 02 00 04 0000 810</t>
  </si>
  <si>
    <t>000 05 00 00 00 03 0000 630</t>
  </si>
  <si>
    <t>Продажа акций и иных форм участия в капитале, находящихся в муниципальной собственности</t>
  </si>
  <si>
    <t>000 06 00 00 00 00 0000 430</t>
  </si>
  <si>
    <t>Продажа земельных участков, находящихся в муниципальной собственности</t>
  </si>
  <si>
    <t>000 08 00 00 00 00 0000 000</t>
  </si>
  <si>
    <t>Остатки средств бюджетов</t>
  </si>
  <si>
    <t>000 08 02 01 00 04 0000 510</t>
  </si>
  <si>
    <t>Увеличение остатков денежных средств местных бюджетов</t>
  </si>
  <si>
    <t>000 08 02 01 00 04 0000 610</t>
  </si>
  <si>
    <t>Уменьшение прочих остатков денежных средств местных бюджетов</t>
  </si>
  <si>
    <t>Всего источников финансирования дефицита</t>
  </si>
  <si>
    <t>% испол-нения  на  01.10.  2007 г.</t>
  </si>
  <si>
    <t>% испол-нения к годово-му плану</t>
  </si>
  <si>
    <t>к решению окружного Совета</t>
  </si>
  <si>
    <t>депутатов города  Калининграда</t>
  </si>
  <si>
    <t>Исполнение бюджета города Калининграда по состоянию на 01 октября  2007 года</t>
  </si>
  <si>
    <t>Уточненный план за 9 месяцев         2007 года</t>
  </si>
  <si>
    <t>Уточненный план на         2007 год</t>
  </si>
  <si>
    <t xml:space="preserve">№ 399 от  05 декабря  2007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</si>
</sst>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#,##0.000"/>
    <numFmt numFmtId="171" formatCode="#,##0.0000"/>
    <numFmt numFmtId="172" formatCode="#,##0.00000"/>
  </numFmts>
  <fonts count="1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justify" vertical="justify"/>
    </xf>
    <xf numFmtId="0" fontId="7" fillId="0" borderId="1" xfId="0" applyFont="1" applyBorder="1" applyAlignment="1">
      <alignment horizontal="justify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8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vertical="justify"/>
    </xf>
    <xf numFmtId="168" fontId="7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 vertical="justify"/>
    </xf>
    <xf numFmtId="4" fontId="7" fillId="0" borderId="1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left" wrapText="1" indent="1"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" xfId="0" applyNumberFormat="1" applyFont="1" applyBorder="1" applyAlignment="1" quotePrefix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 inden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8" fontId="2" fillId="0" borderId="1" xfId="0" applyNumberFormat="1" applyFont="1" applyFill="1" applyBorder="1" applyAlignment="1">
      <alignment horizontal="right" inden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168" fontId="7" fillId="0" borderId="1" xfId="0" applyNumberFormat="1" applyFont="1" applyFill="1" applyBorder="1" applyAlignment="1">
      <alignment horizontal="right" indent="1"/>
    </xf>
    <xf numFmtId="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 indent="2"/>
    </xf>
    <xf numFmtId="3" fontId="7" fillId="0" borderId="1" xfId="0" applyNumberFormat="1" applyFont="1" applyFill="1" applyBorder="1" applyAlignment="1">
      <alignment horizontal="right" indent="2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8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 wrapText="1" indent="1"/>
    </xf>
    <xf numFmtId="3" fontId="7" fillId="0" borderId="1" xfId="0" applyNumberFormat="1" applyFont="1" applyFill="1" applyBorder="1" applyAlignment="1">
      <alignment horizontal="right" wrapText="1" inden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indent="2"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 indent="2"/>
      <protection/>
    </xf>
    <xf numFmtId="0" fontId="7" fillId="0" borderId="1" xfId="0" applyNumberFormat="1" applyFont="1" applyFill="1" applyBorder="1" applyAlignment="1" applyProtection="1">
      <alignment horizontal="left" wrapText="1" indent="4"/>
      <protection/>
    </xf>
    <xf numFmtId="0" fontId="7" fillId="0" borderId="1" xfId="0" applyNumberFormat="1" applyFont="1" applyFill="1" applyBorder="1" applyAlignment="1" applyProtection="1">
      <alignment horizontal="left" wrapText="1" indent="6"/>
      <protection/>
    </xf>
    <xf numFmtId="0" fontId="7" fillId="0" borderId="1" xfId="0" applyFont="1" applyFill="1" applyBorder="1" applyAlignment="1">
      <alignment horizontal="left" wrapText="1" indent="4"/>
    </xf>
    <xf numFmtId="0" fontId="11" fillId="0" borderId="1" xfId="0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4" fontId="7" fillId="0" borderId="4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4" xfId="0" applyNumberFormat="1" applyFont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 indent="2"/>
    </xf>
    <xf numFmtId="4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 indent="2"/>
    </xf>
    <xf numFmtId="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right" indent="1"/>
    </xf>
    <xf numFmtId="3" fontId="2" fillId="0" borderId="6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7" fillId="0" borderId="8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4" fontId="7" fillId="0" borderId="1" xfId="0" applyNumberFormat="1" applyFont="1" applyBorder="1" applyAlignment="1">
      <alignment horizontal="right" vertical="top" wrapText="1" indent="1"/>
    </xf>
    <xf numFmtId="3" fontId="7" fillId="0" borderId="1" xfId="0" applyNumberFormat="1" applyFont="1" applyBorder="1" applyAlignment="1">
      <alignment horizontal="right" vertical="top" wrapText="1" indent="1"/>
    </xf>
    <xf numFmtId="3" fontId="7" fillId="0" borderId="0" xfId="0" applyNumberFormat="1" applyFont="1" applyBorder="1" applyAlignment="1">
      <alignment horizontal="right" vertical="top" wrapText="1" indent="1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3"/>
  <sheetViews>
    <sheetView tabSelected="1" view="pageBreakPreview" zoomScaleSheetLayoutView="100" workbookViewId="0" topLeftCell="B1">
      <selection activeCell="O5" sqref="O5"/>
    </sheetView>
  </sheetViews>
  <sheetFormatPr defaultColWidth="9.00390625" defaultRowHeight="12.75"/>
  <cols>
    <col min="1" max="1" width="26.875" style="0" customWidth="1"/>
    <col min="2" max="2" width="47.375" style="0" customWidth="1"/>
    <col min="3" max="3" width="21.25390625" style="0" hidden="1" customWidth="1"/>
    <col min="4" max="4" width="13.625" style="0" customWidth="1"/>
    <col min="5" max="5" width="0.12890625" style="0" hidden="1" customWidth="1"/>
    <col min="6" max="13" width="9.125" style="0" hidden="1" customWidth="1"/>
    <col min="14" max="14" width="13.75390625" style="0" customWidth="1"/>
    <col min="15" max="15" width="12.875" style="0" customWidth="1"/>
    <col min="16" max="16" width="8.75390625" style="0" customWidth="1"/>
    <col min="17" max="17" width="7.875" style="0" customWidth="1"/>
  </cols>
  <sheetData>
    <row r="2" spans="15:17" ht="12.75">
      <c r="O2" s="156" t="s">
        <v>0</v>
      </c>
      <c r="P2" s="156"/>
      <c r="Q2" s="156"/>
    </row>
    <row r="3" spans="15:17" ht="12.75">
      <c r="O3" s="156" t="s">
        <v>407</v>
      </c>
      <c r="P3" s="156"/>
      <c r="Q3" s="156"/>
    </row>
    <row r="4" spans="15:17" ht="12.75">
      <c r="O4" s="156" t="s">
        <v>408</v>
      </c>
      <c r="P4" s="156"/>
      <c r="Q4" s="156"/>
    </row>
    <row r="5" spans="15:17" ht="12.75">
      <c r="O5" s="156" t="s">
        <v>412</v>
      </c>
      <c r="P5" s="156"/>
      <c r="Q5" s="156"/>
    </row>
    <row r="6" spans="1:14" ht="15.75">
      <c r="A6" s="1" t="s">
        <v>409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N6" s="3"/>
    </row>
    <row r="8" spans="1:17" ht="94.5" customHeight="1">
      <c r="A8" s="4" t="s">
        <v>1</v>
      </c>
      <c r="B8" s="5" t="s">
        <v>2</v>
      </c>
      <c r="C8" s="6" t="s">
        <v>3</v>
      </c>
      <c r="D8" s="7" t="s">
        <v>411</v>
      </c>
      <c r="E8" s="3"/>
      <c r="F8" s="8"/>
      <c r="G8" s="3"/>
      <c r="H8" s="3"/>
      <c r="I8" s="3"/>
      <c r="J8" s="3"/>
      <c r="K8" s="3"/>
      <c r="L8" s="3"/>
      <c r="M8" s="3"/>
      <c r="N8" s="7" t="s">
        <v>410</v>
      </c>
      <c r="O8" s="4" t="s">
        <v>4</v>
      </c>
      <c r="P8" s="4" t="s">
        <v>406</v>
      </c>
      <c r="Q8" s="4" t="s">
        <v>405</v>
      </c>
    </row>
    <row r="9" spans="1:17" ht="33.75" customHeight="1">
      <c r="A9" s="9" t="s">
        <v>5</v>
      </c>
      <c r="B9" s="10" t="s">
        <v>6</v>
      </c>
      <c r="C9" s="6"/>
      <c r="D9" s="11"/>
      <c r="E9" s="12"/>
      <c r="F9" s="12"/>
      <c r="G9" s="12"/>
      <c r="H9" s="12"/>
      <c r="I9" s="12"/>
      <c r="J9" s="12"/>
      <c r="K9" s="12"/>
      <c r="L9" s="12"/>
      <c r="M9" s="12"/>
      <c r="N9" s="11"/>
      <c r="O9" s="11"/>
      <c r="P9" s="4"/>
      <c r="Q9" s="4"/>
    </row>
    <row r="10" spans="1:17" s="20" customFormat="1" ht="17.25" customHeight="1">
      <c r="A10" s="13"/>
      <c r="B10" s="14" t="s">
        <v>7</v>
      </c>
      <c r="C10" s="15">
        <f>C11+C13+C15+C19+C25+C26</f>
        <v>3852000000</v>
      </c>
      <c r="D10" s="16">
        <f>D11+D13+D15+D19+D25+D26</f>
        <v>3852000</v>
      </c>
      <c r="E10" s="17"/>
      <c r="F10" s="18"/>
      <c r="G10" s="17"/>
      <c r="H10" s="17"/>
      <c r="I10" s="17"/>
      <c r="J10" s="17"/>
      <c r="K10" s="17"/>
      <c r="L10" s="17"/>
      <c r="M10" s="17"/>
      <c r="N10" s="16">
        <f>N11+N13+N15+N19+N25+N26</f>
        <v>2747800</v>
      </c>
      <c r="O10" s="16">
        <f>O11+O13+O15+O19+O24+O25+O26</f>
        <v>2786711</v>
      </c>
      <c r="P10" s="19">
        <f>O10/D10*100</f>
        <v>72.34452232606439</v>
      </c>
      <c r="Q10" s="19">
        <f>O10/N10*100</f>
        <v>101.41607831719921</v>
      </c>
    </row>
    <row r="11" spans="1:17" s="20" customFormat="1" ht="18" customHeight="1">
      <c r="A11" s="13" t="s">
        <v>8</v>
      </c>
      <c r="B11" s="13" t="s">
        <v>9</v>
      </c>
      <c r="C11" s="15">
        <f>C12</f>
        <v>1800000000</v>
      </c>
      <c r="D11" s="16">
        <f>D12</f>
        <v>1800000</v>
      </c>
      <c r="E11" s="17"/>
      <c r="F11" s="17"/>
      <c r="G11" s="17"/>
      <c r="H11" s="17"/>
      <c r="I11" s="17"/>
      <c r="J11" s="17"/>
      <c r="K11" s="17"/>
      <c r="L11" s="17"/>
      <c r="M11" s="17"/>
      <c r="N11" s="16">
        <f>N12</f>
        <v>1270000</v>
      </c>
      <c r="O11" s="16">
        <f>O12</f>
        <v>1246461</v>
      </c>
      <c r="P11" s="19">
        <f>O11/D11*100</f>
        <v>69.24783333333333</v>
      </c>
      <c r="Q11" s="19">
        <f aca="true" t="shared" si="0" ref="Q11:Q103">O11/N11*100</f>
        <v>98.14653543307087</v>
      </c>
    </row>
    <row r="12" spans="1:17" s="20" customFormat="1" ht="20.25" customHeight="1">
      <c r="A12" s="21" t="s">
        <v>10</v>
      </c>
      <c r="B12" s="22" t="s">
        <v>11</v>
      </c>
      <c r="C12" s="23">
        <v>1800000000</v>
      </c>
      <c r="D12" s="24">
        <v>1800000</v>
      </c>
      <c r="E12" s="17"/>
      <c r="F12" s="17"/>
      <c r="G12" s="17"/>
      <c r="H12" s="17"/>
      <c r="I12" s="17"/>
      <c r="J12" s="17"/>
      <c r="K12" s="17"/>
      <c r="L12" s="17"/>
      <c r="M12" s="17"/>
      <c r="N12" s="24">
        <v>1270000</v>
      </c>
      <c r="O12" s="24">
        <v>1246461</v>
      </c>
      <c r="P12" s="25">
        <f>O12/D12*100</f>
        <v>69.24783333333333</v>
      </c>
      <c r="Q12" s="25">
        <f t="shared" si="0"/>
        <v>98.14653543307087</v>
      </c>
    </row>
    <row r="13" spans="1:17" s="20" customFormat="1" ht="37.5" customHeight="1" hidden="1">
      <c r="A13" s="13" t="s">
        <v>12</v>
      </c>
      <c r="B13" s="26" t="s">
        <v>13</v>
      </c>
      <c r="C13" s="15">
        <f>C14</f>
        <v>0</v>
      </c>
      <c r="D13" s="16">
        <f>D14</f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6">
        <f>N14</f>
        <v>0</v>
      </c>
      <c r="O13" s="16">
        <f>O14</f>
        <v>0</v>
      </c>
      <c r="P13" s="19"/>
      <c r="Q13" s="19"/>
    </row>
    <row r="14" spans="1:17" s="20" customFormat="1" ht="20.25" customHeight="1" hidden="1">
      <c r="A14" s="21" t="s">
        <v>14</v>
      </c>
      <c r="B14" s="27" t="s">
        <v>15</v>
      </c>
      <c r="C14" s="23"/>
      <c r="D14" s="24"/>
      <c r="E14" s="17"/>
      <c r="F14" s="17"/>
      <c r="G14" s="17"/>
      <c r="H14" s="17"/>
      <c r="I14" s="17"/>
      <c r="J14" s="17"/>
      <c r="K14" s="17"/>
      <c r="L14" s="17"/>
      <c r="M14" s="17"/>
      <c r="N14" s="24"/>
      <c r="O14" s="24"/>
      <c r="P14" s="25"/>
      <c r="Q14" s="25"/>
    </row>
    <row r="15" spans="1:17" s="20" customFormat="1" ht="18.75">
      <c r="A15" s="13" t="s">
        <v>16</v>
      </c>
      <c r="B15" s="13" t="s">
        <v>17</v>
      </c>
      <c r="C15" s="15">
        <f>C16+C17+C18</f>
        <v>1620600000</v>
      </c>
      <c r="D15" s="16">
        <f>D16+D17+D18</f>
        <v>1620600</v>
      </c>
      <c r="E15" s="17"/>
      <c r="F15" s="17"/>
      <c r="G15" s="17"/>
      <c r="H15" s="17"/>
      <c r="I15" s="17"/>
      <c r="J15" s="17"/>
      <c r="K15" s="17"/>
      <c r="L15" s="17"/>
      <c r="M15" s="17"/>
      <c r="N15" s="16">
        <f>N16+N17+N18</f>
        <v>1158600</v>
      </c>
      <c r="O15" s="16">
        <f>O16+O17+O18</f>
        <v>1169436</v>
      </c>
      <c r="P15" s="19">
        <f aca="true" t="shared" si="1" ref="P15:P23">O15/D15*100</f>
        <v>72.16068122917439</v>
      </c>
      <c r="Q15" s="19">
        <f t="shared" si="0"/>
        <v>100.93526670119108</v>
      </c>
    </row>
    <row r="16" spans="1:17" s="20" customFormat="1" ht="45.75" customHeight="1">
      <c r="A16" s="21" t="s">
        <v>18</v>
      </c>
      <c r="B16" s="27" t="s">
        <v>19</v>
      </c>
      <c r="C16" s="23">
        <v>1260000000</v>
      </c>
      <c r="D16" s="24">
        <v>1260000</v>
      </c>
      <c r="E16" s="17"/>
      <c r="F16" s="17"/>
      <c r="G16" s="17"/>
      <c r="H16" s="17"/>
      <c r="I16" s="17"/>
      <c r="J16" s="17"/>
      <c r="K16" s="17"/>
      <c r="L16" s="17"/>
      <c r="M16" s="17"/>
      <c r="N16" s="24">
        <v>890000</v>
      </c>
      <c r="O16" s="24">
        <v>904306</v>
      </c>
      <c r="P16" s="25">
        <f t="shared" si="1"/>
        <v>71.77031746031746</v>
      </c>
      <c r="Q16" s="25">
        <f t="shared" si="0"/>
        <v>101.60741573033707</v>
      </c>
    </row>
    <row r="17" spans="1:17" s="20" customFormat="1" ht="38.25" customHeight="1">
      <c r="A17" s="21" t="s">
        <v>20</v>
      </c>
      <c r="B17" s="27" t="s">
        <v>21</v>
      </c>
      <c r="C17" s="23">
        <v>360000000</v>
      </c>
      <c r="D17" s="24">
        <v>360000</v>
      </c>
      <c r="E17" s="17"/>
      <c r="F17" s="17"/>
      <c r="G17" s="17"/>
      <c r="H17" s="17"/>
      <c r="I17" s="17"/>
      <c r="J17" s="17"/>
      <c r="K17" s="17"/>
      <c r="L17" s="17"/>
      <c r="M17" s="17"/>
      <c r="N17" s="24">
        <v>268000</v>
      </c>
      <c r="O17" s="24">
        <v>264624</v>
      </c>
      <c r="P17" s="25">
        <f t="shared" si="1"/>
        <v>73.50666666666666</v>
      </c>
      <c r="Q17" s="25">
        <f t="shared" si="0"/>
        <v>98.74029850746268</v>
      </c>
    </row>
    <row r="18" spans="1:17" s="20" customFormat="1" ht="16.5" customHeight="1">
      <c r="A18" s="21" t="s">
        <v>22</v>
      </c>
      <c r="B18" s="21" t="s">
        <v>23</v>
      </c>
      <c r="C18" s="23">
        <v>600000</v>
      </c>
      <c r="D18" s="24">
        <v>600</v>
      </c>
      <c r="E18" s="17"/>
      <c r="F18" s="17"/>
      <c r="G18" s="17"/>
      <c r="H18" s="17"/>
      <c r="I18" s="17"/>
      <c r="J18" s="17"/>
      <c r="K18" s="17"/>
      <c r="L18" s="17"/>
      <c r="M18" s="17"/>
      <c r="N18" s="24">
        <v>600</v>
      </c>
      <c r="O18" s="24">
        <v>506</v>
      </c>
      <c r="P18" s="25">
        <f t="shared" si="1"/>
        <v>84.33333333333334</v>
      </c>
      <c r="Q18" s="25">
        <f t="shared" si="0"/>
        <v>84.33333333333334</v>
      </c>
    </row>
    <row r="19" spans="1:17" s="20" customFormat="1" ht="18.75">
      <c r="A19" s="13" t="s">
        <v>24</v>
      </c>
      <c r="B19" s="13" t="s">
        <v>25</v>
      </c>
      <c r="C19" s="15">
        <f>C21+C22+C23</f>
        <v>365000000</v>
      </c>
      <c r="D19" s="16">
        <f>D21+D22+D23</f>
        <v>365000</v>
      </c>
      <c r="E19" s="17"/>
      <c r="F19" s="17"/>
      <c r="G19" s="17"/>
      <c r="H19" s="17"/>
      <c r="I19" s="17"/>
      <c r="J19" s="17"/>
      <c r="K19" s="17"/>
      <c r="L19" s="17"/>
      <c r="M19" s="17"/>
      <c r="N19" s="16">
        <f>N21+N22+N23</f>
        <v>270000</v>
      </c>
      <c r="O19" s="16">
        <f>O21+O22+O23</f>
        <v>306321</v>
      </c>
      <c r="P19" s="19">
        <f t="shared" si="1"/>
        <v>83.92356164383563</v>
      </c>
      <c r="Q19" s="19">
        <f t="shared" si="0"/>
        <v>113.45222222222222</v>
      </c>
    </row>
    <row r="20" spans="1:17" s="20" customFormat="1" ht="18.75">
      <c r="A20" s="21" t="s">
        <v>26</v>
      </c>
      <c r="B20" s="28" t="s">
        <v>27</v>
      </c>
      <c r="C20" s="23">
        <v>20000000</v>
      </c>
      <c r="D20" s="24">
        <v>20000</v>
      </c>
      <c r="E20" s="17"/>
      <c r="F20" s="17"/>
      <c r="G20" s="17"/>
      <c r="H20" s="17"/>
      <c r="I20" s="17"/>
      <c r="J20" s="17"/>
      <c r="K20" s="17"/>
      <c r="L20" s="17"/>
      <c r="M20" s="17"/>
      <c r="N20" s="24">
        <v>14000</v>
      </c>
      <c r="O20" s="24">
        <v>19516</v>
      </c>
      <c r="P20" s="25">
        <f>O20/D20*100</f>
        <v>97.58</v>
      </c>
      <c r="Q20" s="25">
        <f>O20/N20*100</f>
        <v>139.39999999999998</v>
      </c>
    </row>
    <row r="21" spans="1:17" s="20" customFormat="1" ht="63" customHeight="1">
      <c r="A21" s="21" t="s">
        <v>28</v>
      </c>
      <c r="B21" s="28" t="s">
        <v>29</v>
      </c>
      <c r="C21" s="23">
        <v>20000000</v>
      </c>
      <c r="D21" s="24">
        <v>20000</v>
      </c>
      <c r="E21" s="17"/>
      <c r="F21" s="17"/>
      <c r="G21" s="17"/>
      <c r="H21" s="17"/>
      <c r="I21" s="17"/>
      <c r="J21" s="17"/>
      <c r="K21" s="17"/>
      <c r="L21" s="17"/>
      <c r="M21" s="17"/>
      <c r="N21" s="24">
        <v>14000</v>
      </c>
      <c r="O21" s="24">
        <v>19516</v>
      </c>
      <c r="P21" s="25">
        <f t="shared" si="1"/>
        <v>97.58</v>
      </c>
      <c r="Q21" s="25">
        <f t="shared" si="0"/>
        <v>139.39999999999998</v>
      </c>
    </row>
    <row r="22" spans="1:17" s="20" customFormat="1" ht="18.75">
      <c r="A22" s="21" t="s">
        <v>30</v>
      </c>
      <c r="B22" s="21" t="s">
        <v>31</v>
      </c>
      <c r="C22" s="23">
        <v>200000000</v>
      </c>
      <c r="D22" s="24">
        <v>200000</v>
      </c>
      <c r="E22" s="17"/>
      <c r="F22" s="17"/>
      <c r="G22" s="17"/>
      <c r="H22" s="17"/>
      <c r="I22" s="17"/>
      <c r="J22" s="17"/>
      <c r="K22" s="17"/>
      <c r="L22" s="17"/>
      <c r="M22" s="17"/>
      <c r="N22" s="24">
        <v>150000</v>
      </c>
      <c r="O22" s="24">
        <v>148867</v>
      </c>
      <c r="P22" s="25">
        <f t="shared" si="1"/>
        <v>74.4335</v>
      </c>
      <c r="Q22" s="25">
        <f t="shared" si="0"/>
        <v>99.24466666666667</v>
      </c>
    </row>
    <row r="23" spans="1:17" s="20" customFormat="1" ht="33" customHeight="1">
      <c r="A23" s="21" t="s">
        <v>32</v>
      </c>
      <c r="B23" s="29" t="s">
        <v>33</v>
      </c>
      <c r="C23" s="23">
        <v>145000000</v>
      </c>
      <c r="D23" s="24">
        <v>145000</v>
      </c>
      <c r="E23" s="17"/>
      <c r="F23" s="17"/>
      <c r="G23" s="17"/>
      <c r="H23" s="17"/>
      <c r="I23" s="17"/>
      <c r="J23" s="17"/>
      <c r="K23" s="17"/>
      <c r="L23" s="17"/>
      <c r="M23" s="17"/>
      <c r="N23" s="24">
        <v>106000</v>
      </c>
      <c r="O23" s="24">
        <v>137938</v>
      </c>
      <c r="P23" s="25">
        <f t="shared" si="1"/>
        <v>95.12965517241379</v>
      </c>
      <c r="Q23" s="25">
        <f t="shared" si="0"/>
        <v>130.1301886792453</v>
      </c>
    </row>
    <row r="24" spans="1:17" s="20" customFormat="1" ht="32.25" hidden="1">
      <c r="A24" s="13" t="s">
        <v>34</v>
      </c>
      <c r="B24" s="30" t="s">
        <v>35</v>
      </c>
      <c r="C24" s="31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32"/>
      <c r="P24" s="34"/>
      <c r="Q24" s="34"/>
    </row>
    <row r="25" spans="1:17" s="20" customFormat="1" ht="18.75">
      <c r="A25" s="13" t="s">
        <v>36</v>
      </c>
      <c r="B25" s="13" t="s">
        <v>37</v>
      </c>
      <c r="C25" s="15">
        <v>61000000</v>
      </c>
      <c r="D25" s="16">
        <v>61000</v>
      </c>
      <c r="E25" s="17"/>
      <c r="F25" s="17"/>
      <c r="G25" s="17"/>
      <c r="H25" s="17"/>
      <c r="I25" s="17"/>
      <c r="J25" s="17"/>
      <c r="K25" s="17"/>
      <c r="L25" s="17"/>
      <c r="M25" s="17"/>
      <c r="N25" s="16">
        <v>44900</v>
      </c>
      <c r="O25" s="16">
        <v>53766</v>
      </c>
      <c r="P25" s="19">
        <f>O25/D25*100</f>
        <v>88.14098360655737</v>
      </c>
      <c r="Q25" s="19">
        <f t="shared" si="0"/>
        <v>119.74610244988864</v>
      </c>
    </row>
    <row r="26" spans="1:17" s="20" customFormat="1" ht="46.5" customHeight="1">
      <c r="A26" s="13" t="s">
        <v>38</v>
      </c>
      <c r="B26" s="35" t="s">
        <v>39</v>
      </c>
      <c r="C26" s="15">
        <f aca="true" t="shared" si="2" ref="C26:N26">C27+C34+C29</f>
        <v>5400000</v>
      </c>
      <c r="D26" s="16">
        <f>D27+D34+D29</f>
        <v>5400</v>
      </c>
      <c r="E26" s="16">
        <f t="shared" si="2"/>
        <v>0</v>
      </c>
      <c r="F26" s="16">
        <f t="shared" si="2"/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6">
        <f t="shared" si="2"/>
        <v>0</v>
      </c>
      <c r="M26" s="16">
        <f t="shared" si="2"/>
        <v>0</v>
      </c>
      <c r="N26" s="16">
        <f t="shared" si="2"/>
        <v>4300</v>
      </c>
      <c r="O26" s="16">
        <f>O27+O29+O33+O34+O28</f>
        <v>10727</v>
      </c>
      <c r="P26" s="19">
        <f>O26/D26*100</f>
        <v>198.64814814814815</v>
      </c>
      <c r="Q26" s="19">
        <f t="shared" si="0"/>
        <v>249.46511627906975</v>
      </c>
    </row>
    <row r="27" spans="1:17" s="20" customFormat="1" ht="48" customHeight="1">
      <c r="A27" s="21" t="s">
        <v>40</v>
      </c>
      <c r="B27" s="36" t="s">
        <v>41</v>
      </c>
      <c r="C27" s="23">
        <v>400000</v>
      </c>
      <c r="D27" s="24">
        <v>400</v>
      </c>
      <c r="E27" s="17"/>
      <c r="F27" s="17"/>
      <c r="G27" s="17"/>
      <c r="H27" s="17"/>
      <c r="I27" s="17"/>
      <c r="J27" s="17"/>
      <c r="K27" s="17"/>
      <c r="L27" s="17"/>
      <c r="M27" s="17"/>
      <c r="N27" s="24">
        <v>300</v>
      </c>
      <c r="O27" s="24">
        <v>-524</v>
      </c>
      <c r="P27" s="25">
        <f>O27/D27*100</f>
        <v>-131</v>
      </c>
      <c r="Q27" s="25">
        <f t="shared" si="0"/>
        <v>-174.66666666666666</v>
      </c>
    </row>
    <row r="28" spans="1:17" s="20" customFormat="1" ht="20.25" customHeight="1" hidden="1">
      <c r="A28" s="21" t="s">
        <v>42</v>
      </c>
      <c r="B28" s="36" t="s">
        <v>43</v>
      </c>
      <c r="C28" s="23"/>
      <c r="D28" s="24"/>
      <c r="E28" s="17"/>
      <c r="F28" s="17"/>
      <c r="G28" s="17"/>
      <c r="H28" s="17"/>
      <c r="I28" s="17"/>
      <c r="J28" s="17"/>
      <c r="K28" s="17"/>
      <c r="L28" s="17"/>
      <c r="M28" s="17"/>
      <c r="N28" s="24"/>
      <c r="O28" s="24"/>
      <c r="P28" s="25"/>
      <c r="Q28" s="25"/>
    </row>
    <row r="29" spans="1:17" s="20" customFormat="1" ht="17.25" customHeight="1" hidden="1">
      <c r="A29" s="21" t="s">
        <v>44</v>
      </c>
      <c r="B29" s="37" t="s">
        <v>45</v>
      </c>
      <c r="C29" s="23">
        <f>+C31+C32</f>
        <v>5000000</v>
      </c>
      <c r="D29" s="24">
        <f>+D31+D32</f>
        <v>5000</v>
      </c>
      <c r="E29" s="24">
        <f aca="true" t="shared" si="3" ref="E29:N29">+E31+E32</f>
        <v>0</v>
      </c>
      <c r="F29" s="24">
        <f t="shared" si="3"/>
        <v>0</v>
      </c>
      <c r="G29" s="24">
        <f t="shared" si="3"/>
        <v>0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f t="shared" si="3"/>
        <v>4000</v>
      </c>
      <c r="O29" s="24">
        <f>O32+O31</f>
        <v>10487</v>
      </c>
      <c r="P29" s="25">
        <f>O29/D29*100</f>
        <v>209.73999999999998</v>
      </c>
      <c r="Q29" s="25">
        <f t="shared" si="0"/>
        <v>262.175</v>
      </c>
    </row>
    <row r="30" spans="1:17" s="20" customFormat="1" ht="17.25" customHeight="1">
      <c r="A30" s="21" t="s">
        <v>46</v>
      </c>
      <c r="B30" s="37" t="s">
        <v>45</v>
      </c>
      <c r="C30" s="23"/>
      <c r="D30" s="24">
        <f>D31+D32</f>
        <v>5000</v>
      </c>
      <c r="E30" s="38"/>
      <c r="F30" s="38"/>
      <c r="G30" s="38"/>
      <c r="H30" s="38"/>
      <c r="I30" s="38"/>
      <c r="J30" s="38"/>
      <c r="K30" s="38"/>
      <c r="L30" s="38"/>
      <c r="M30" s="38"/>
      <c r="N30" s="24">
        <f>N31+N32</f>
        <v>4000</v>
      </c>
      <c r="O30" s="24">
        <f>O31+O32</f>
        <v>10487</v>
      </c>
      <c r="P30" s="25">
        <f>O30/D30*100</f>
        <v>209.73999999999998</v>
      </c>
      <c r="Q30" s="25">
        <f t="shared" si="0"/>
        <v>262.175</v>
      </c>
    </row>
    <row r="31" spans="1:17" s="20" customFormat="1" ht="18" customHeight="1">
      <c r="A31" s="21" t="s">
        <v>47</v>
      </c>
      <c r="B31" s="37" t="s">
        <v>48</v>
      </c>
      <c r="C31" s="23">
        <v>4000000</v>
      </c>
      <c r="D31" s="24">
        <v>4000</v>
      </c>
      <c r="E31" s="17"/>
      <c r="F31" s="17"/>
      <c r="G31" s="17"/>
      <c r="H31" s="17"/>
      <c r="I31" s="17"/>
      <c r="J31" s="17"/>
      <c r="K31" s="17"/>
      <c r="L31" s="17"/>
      <c r="M31" s="17"/>
      <c r="N31" s="24">
        <v>3300</v>
      </c>
      <c r="O31" s="24">
        <v>7821</v>
      </c>
      <c r="P31" s="25">
        <f>O31/D31*100</f>
        <v>195.525</v>
      </c>
      <c r="Q31" s="25">
        <f t="shared" si="0"/>
        <v>237</v>
      </c>
    </row>
    <row r="32" spans="1:17" s="20" customFormat="1" ht="54" customHeight="1">
      <c r="A32" s="21" t="s">
        <v>49</v>
      </c>
      <c r="B32" s="37" t="s">
        <v>50</v>
      </c>
      <c r="C32" s="23">
        <v>1000000</v>
      </c>
      <c r="D32" s="24">
        <v>1000</v>
      </c>
      <c r="E32" s="17"/>
      <c r="F32" s="17"/>
      <c r="G32" s="17"/>
      <c r="H32" s="17"/>
      <c r="I32" s="17"/>
      <c r="J32" s="17"/>
      <c r="K32" s="17"/>
      <c r="L32" s="17"/>
      <c r="M32" s="17"/>
      <c r="N32" s="24">
        <v>700</v>
      </c>
      <c r="O32" s="24">
        <v>2666</v>
      </c>
      <c r="P32" s="25">
        <f>O32/D32*100</f>
        <v>266.59999999999997</v>
      </c>
      <c r="Q32" s="25">
        <f t="shared" si="0"/>
        <v>380.8571428571429</v>
      </c>
    </row>
    <row r="33" spans="1:17" s="20" customFormat="1" ht="32.25" customHeight="1">
      <c r="A33" s="21" t="s">
        <v>51</v>
      </c>
      <c r="B33" s="37" t="s">
        <v>52</v>
      </c>
      <c r="C33" s="23"/>
      <c r="D33" s="24"/>
      <c r="E33" s="17"/>
      <c r="F33" s="17"/>
      <c r="G33" s="17"/>
      <c r="H33" s="17"/>
      <c r="I33" s="17"/>
      <c r="J33" s="17"/>
      <c r="K33" s="17"/>
      <c r="L33" s="17"/>
      <c r="M33" s="17"/>
      <c r="N33" s="24"/>
      <c r="O33" s="24">
        <v>205</v>
      </c>
      <c r="P33" s="25"/>
      <c r="Q33" s="25"/>
    </row>
    <row r="34" spans="1:17" s="20" customFormat="1" ht="30.75" customHeight="1">
      <c r="A34" s="21" t="s">
        <v>53</v>
      </c>
      <c r="B34" s="37" t="s">
        <v>54</v>
      </c>
      <c r="C34" s="23"/>
      <c r="D34" s="24"/>
      <c r="E34" s="17"/>
      <c r="F34" s="17"/>
      <c r="G34" s="17"/>
      <c r="H34" s="17"/>
      <c r="I34" s="17"/>
      <c r="J34" s="17"/>
      <c r="K34" s="17"/>
      <c r="L34" s="17"/>
      <c r="M34" s="17"/>
      <c r="N34" s="24"/>
      <c r="O34" s="24">
        <v>559</v>
      </c>
      <c r="P34" s="25"/>
      <c r="Q34" s="25"/>
    </row>
    <row r="35" spans="1:17" s="20" customFormat="1" ht="21" customHeight="1">
      <c r="A35" s="13"/>
      <c r="B35" s="14" t="s">
        <v>55</v>
      </c>
      <c r="C35" s="19">
        <f>C36+C58+C59+C52+C54+C55+C60</f>
        <v>1398476603.98</v>
      </c>
      <c r="D35" s="16">
        <f>D36+D58+D59+D52+D54+D55+D60</f>
        <v>1398477</v>
      </c>
      <c r="E35" s="17"/>
      <c r="F35" s="17"/>
      <c r="G35" s="17"/>
      <c r="H35" s="17"/>
      <c r="I35" s="17"/>
      <c r="J35" s="17"/>
      <c r="K35" s="17"/>
      <c r="L35" s="17"/>
      <c r="M35" s="17"/>
      <c r="N35" s="16">
        <f>N36+N51+N53+N55+N58+N59+N60</f>
        <v>986413</v>
      </c>
      <c r="O35" s="16">
        <f>O36+O51+O53+O55+O58+O59+O60</f>
        <v>1095428</v>
      </c>
      <c r="P35" s="19">
        <f>O35/D35*100</f>
        <v>78.33006906799326</v>
      </c>
      <c r="Q35" s="19">
        <f t="shared" si="0"/>
        <v>111.0516588893293</v>
      </c>
    </row>
    <row r="36" spans="1:17" s="20" customFormat="1" ht="49.5" customHeight="1">
      <c r="A36" s="13" t="s">
        <v>56</v>
      </c>
      <c r="B36" s="26" t="s">
        <v>57</v>
      </c>
      <c r="C36" s="15">
        <f>C39+C48+C50+C38</f>
        <v>824836065.98</v>
      </c>
      <c r="D36" s="16">
        <f>D39+D48+D50+D38</f>
        <v>824836</v>
      </c>
      <c r="E36" s="17"/>
      <c r="F36" s="17"/>
      <c r="G36" s="17"/>
      <c r="H36" s="17"/>
      <c r="I36" s="17"/>
      <c r="J36" s="17"/>
      <c r="K36" s="17"/>
      <c r="L36" s="17"/>
      <c r="M36" s="17"/>
      <c r="N36" s="16">
        <f>N39+N48+N50+N38</f>
        <v>529741</v>
      </c>
      <c r="O36" s="16">
        <f>O39+O48+O50+O38</f>
        <v>575223</v>
      </c>
      <c r="P36" s="19">
        <f>O36/D36*100</f>
        <v>69.7378630418653</v>
      </c>
      <c r="Q36" s="19">
        <f t="shared" si="0"/>
        <v>108.5857050898458</v>
      </c>
    </row>
    <row r="37" spans="1:17" s="20" customFormat="1" ht="33.75" customHeight="1" hidden="1">
      <c r="A37" s="39" t="s">
        <v>58</v>
      </c>
      <c r="B37" s="40" t="s">
        <v>59</v>
      </c>
      <c r="C37" s="15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41"/>
      <c r="P37" s="19"/>
      <c r="Q37" s="19"/>
    </row>
    <row r="38" spans="1:17" s="20" customFormat="1" ht="63.75" customHeight="1">
      <c r="A38" s="39" t="s">
        <v>58</v>
      </c>
      <c r="B38" s="40" t="s">
        <v>60</v>
      </c>
      <c r="C38" s="15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41">
        <v>331</v>
      </c>
      <c r="P38" s="19"/>
      <c r="Q38" s="19"/>
    </row>
    <row r="39" spans="1:17" s="20" customFormat="1" ht="51" customHeight="1">
      <c r="A39" s="42" t="s">
        <v>61</v>
      </c>
      <c r="B39" s="43" t="s">
        <v>62</v>
      </c>
      <c r="C39" s="31">
        <f>C40+C45+C46</f>
        <v>591636065.98</v>
      </c>
      <c r="D39" s="32">
        <f>D40+D44+D46</f>
        <v>591636</v>
      </c>
      <c r="E39" s="32">
        <f aca="true" t="shared" si="4" ref="E39:O39">E40+E44+E46</f>
        <v>0</v>
      </c>
      <c r="F39" s="32">
        <f t="shared" si="4"/>
        <v>0</v>
      </c>
      <c r="G39" s="32">
        <f t="shared" si="4"/>
        <v>0</v>
      </c>
      <c r="H39" s="32">
        <f t="shared" si="4"/>
        <v>0</v>
      </c>
      <c r="I39" s="32">
        <f t="shared" si="4"/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400941</v>
      </c>
      <c r="O39" s="32">
        <f t="shared" si="4"/>
        <v>363222</v>
      </c>
      <c r="P39" s="34">
        <f aca="true" t="shared" si="5" ref="P39:P45">O39/D39*100</f>
        <v>61.39281585299069</v>
      </c>
      <c r="Q39" s="34">
        <f t="shared" si="0"/>
        <v>90.5923814227031</v>
      </c>
    </row>
    <row r="40" spans="1:17" s="50" customFormat="1" ht="94.5" customHeight="1">
      <c r="A40" s="44" t="s">
        <v>63</v>
      </c>
      <c r="B40" s="45" t="s">
        <v>64</v>
      </c>
      <c r="C40" s="46">
        <f>C41</f>
        <v>554200000</v>
      </c>
      <c r="D40" s="47">
        <f>D41</f>
        <v>554200</v>
      </c>
      <c r="E40" s="48"/>
      <c r="F40" s="48"/>
      <c r="G40" s="48"/>
      <c r="H40" s="48"/>
      <c r="I40" s="48"/>
      <c r="J40" s="48"/>
      <c r="K40" s="48"/>
      <c r="L40" s="48"/>
      <c r="M40" s="48"/>
      <c r="N40" s="47">
        <f>N41</f>
        <v>369900</v>
      </c>
      <c r="O40" s="47">
        <f>O41</f>
        <v>329567</v>
      </c>
      <c r="P40" s="49">
        <f t="shared" si="5"/>
        <v>59.467159870082995</v>
      </c>
      <c r="Q40" s="49">
        <f t="shared" si="0"/>
        <v>89.09624222762909</v>
      </c>
    </row>
    <row r="41" spans="1:17" s="20" customFormat="1" ht="79.5" customHeight="1">
      <c r="A41" s="21" t="s">
        <v>65</v>
      </c>
      <c r="B41" s="37" t="s">
        <v>66</v>
      </c>
      <c r="C41" s="23">
        <v>554200000</v>
      </c>
      <c r="D41" s="24">
        <v>554200</v>
      </c>
      <c r="E41" s="17"/>
      <c r="F41" s="17"/>
      <c r="G41" s="17"/>
      <c r="H41" s="17"/>
      <c r="I41" s="17"/>
      <c r="J41" s="17"/>
      <c r="K41" s="17"/>
      <c r="L41" s="17"/>
      <c r="M41" s="17"/>
      <c r="N41" s="24">
        <v>369900</v>
      </c>
      <c r="O41" s="24">
        <v>329567</v>
      </c>
      <c r="P41" s="25">
        <f t="shared" si="5"/>
        <v>59.467159870082995</v>
      </c>
      <c r="Q41" s="25">
        <f t="shared" si="0"/>
        <v>89.09624222762909</v>
      </c>
    </row>
    <row r="42" spans="1:17" s="20" customFormat="1" ht="124.5" customHeight="1">
      <c r="A42" s="21" t="s">
        <v>67</v>
      </c>
      <c r="B42" s="37" t="s">
        <v>68</v>
      </c>
      <c r="C42" s="23">
        <v>106950000</v>
      </c>
      <c r="D42" s="24">
        <v>106950</v>
      </c>
      <c r="E42" s="17"/>
      <c r="F42" s="17"/>
      <c r="G42" s="17"/>
      <c r="H42" s="17"/>
      <c r="I42" s="17"/>
      <c r="J42" s="17"/>
      <c r="K42" s="17"/>
      <c r="L42" s="17"/>
      <c r="M42" s="17"/>
      <c r="N42" s="24">
        <v>26900</v>
      </c>
      <c r="O42" s="24">
        <v>45544</v>
      </c>
      <c r="P42" s="25">
        <f t="shared" si="5"/>
        <v>42.58438522674147</v>
      </c>
      <c r="Q42" s="25">
        <f>O42/N42*100</f>
        <v>169.3085501858736</v>
      </c>
    </row>
    <row r="43" spans="1:17" s="20" customFormat="1" ht="114" customHeight="1">
      <c r="A43" s="21" t="s">
        <v>69</v>
      </c>
      <c r="B43" s="37" t="s">
        <v>70</v>
      </c>
      <c r="C43" s="23">
        <v>447250000</v>
      </c>
      <c r="D43" s="24">
        <v>447250</v>
      </c>
      <c r="E43" s="17"/>
      <c r="F43" s="17"/>
      <c r="G43" s="17"/>
      <c r="H43" s="17"/>
      <c r="I43" s="17"/>
      <c r="J43" s="17"/>
      <c r="K43" s="17"/>
      <c r="L43" s="17"/>
      <c r="M43" s="17"/>
      <c r="N43" s="24">
        <v>343000</v>
      </c>
      <c r="O43" s="24">
        <v>284022</v>
      </c>
      <c r="P43" s="25">
        <f t="shared" si="5"/>
        <v>63.50408049189491</v>
      </c>
      <c r="Q43" s="25"/>
    </row>
    <row r="44" spans="1:17" s="50" customFormat="1" ht="132" customHeight="1">
      <c r="A44" s="44" t="s">
        <v>71</v>
      </c>
      <c r="B44" s="51" t="s">
        <v>72</v>
      </c>
      <c r="C44" s="46">
        <v>37436065.98</v>
      </c>
      <c r="D44" s="47">
        <f>D45</f>
        <v>37436</v>
      </c>
      <c r="E44" s="47">
        <f aca="true" t="shared" si="6" ref="E44:O44">E45</f>
        <v>0</v>
      </c>
      <c r="F44" s="47">
        <f t="shared" si="6"/>
        <v>0</v>
      </c>
      <c r="G44" s="47">
        <f t="shared" si="6"/>
        <v>0</v>
      </c>
      <c r="H44" s="47">
        <f t="shared" si="6"/>
        <v>0</v>
      </c>
      <c r="I44" s="47">
        <f t="shared" si="6"/>
        <v>0</v>
      </c>
      <c r="J44" s="47">
        <f t="shared" si="6"/>
        <v>0</v>
      </c>
      <c r="K44" s="47">
        <f t="shared" si="6"/>
        <v>0</v>
      </c>
      <c r="L44" s="47">
        <f t="shared" si="6"/>
        <v>0</v>
      </c>
      <c r="M44" s="47">
        <f t="shared" si="6"/>
        <v>0</v>
      </c>
      <c r="N44" s="47">
        <f t="shared" si="6"/>
        <v>31041</v>
      </c>
      <c r="O44" s="47">
        <f t="shared" si="6"/>
        <v>33655</v>
      </c>
      <c r="P44" s="49">
        <f t="shared" si="5"/>
        <v>89.9000961641201</v>
      </c>
      <c r="Q44" s="49">
        <f>O44/N44*100</f>
        <v>108.42112045359364</v>
      </c>
    </row>
    <row r="45" spans="1:17" s="20" customFormat="1" ht="113.25" customHeight="1">
      <c r="A45" s="21" t="s">
        <v>73</v>
      </c>
      <c r="B45" s="27" t="s">
        <v>74</v>
      </c>
      <c r="C45" s="23">
        <v>37436065.98</v>
      </c>
      <c r="D45" s="24">
        <v>37436</v>
      </c>
      <c r="E45" s="17"/>
      <c r="F45" s="17"/>
      <c r="G45" s="17"/>
      <c r="H45" s="17"/>
      <c r="I45" s="17"/>
      <c r="J45" s="17"/>
      <c r="K45" s="17"/>
      <c r="L45" s="17"/>
      <c r="M45" s="17"/>
      <c r="N45" s="24">
        <v>31041</v>
      </c>
      <c r="O45" s="24">
        <v>33655</v>
      </c>
      <c r="P45" s="25">
        <f t="shared" si="5"/>
        <v>89.9000961641201</v>
      </c>
      <c r="Q45" s="25">
        <f t="shared" si="0"/>
        <v>108.42112045359364</v>
      </c>
    </row>
    <row r="46" spans="1:17" s="20" customFormat="1" ht="28.5" customHeight="1" hidden="1">
      <c r="A46" s="21" t="s">
        <v>75</v>
      </c>
      <c r="B46" s="36" t="s">
        <v>76</v>
      </c>
      <c r="C46" s="23"/>
      <c r="D46" s="24"/>
      <c r="E46" s="17"/>
      <c r="F46" s="17"/>
      <c r="G46" s="17"/>
      <c r="H46" s="17"/>
      <c r="I46" s="17"/>
      <c r="J46" s="17"/>
      <c r="K46" s="17"/>
      <c r="L46" s="17"/>
      <c r="M46" s="17"/>
      <c r="N46" s="24"/>
      <c r="O46" s="24"/>
      <c r="P46" s="25"/>
      <c r="Q46" s="25"/>
    </row>
    <row r="47" spans="1:17" s="20" customFormat="1" ht="60.75" customHeight="1" hidden="1">
      <c r="A47" s="21" t="s">
        <v>77</v>
      </c>
      <c r="B47" s="36" t="s">
        <v>76</v>
      </c>
      <c r="C47" s="23">
        <v>37436065.98</v>
      </c>
      <c r="D47" s="24">
        <v>37436</v>
      </c>
      <c r="E47" s="17"/>
      <c r="F47" s="17"/>
      <c r="G47" s="17"/>
      <c r="H47" s="17"/>
      <c r="I47" s="17"/>
      <c r="J47" s="17"/>
      <c r="K47" s="17"/>
      <c r="L47" s="17"/>
      <c r="M47" s="17"/>
      <c r="N47" s="24">
        <v>31041</v>
      </c>
      <c r="O47" s="24">
        <v>13425</v>
      </c>
      <c r="P47" s="25">
        <v>26</v>
      </c>
      <c r="Q47" s="25">
        <v>83</v>
      </c>
    </row>
    <row r="48" spans="1:17" s="20" customFormat="1" ht="36" customHeight="1">
      <c r="A48" s="21" t="s">
        <v>78</v>
      </c>
      <c r="B48" s="27" t="s">
        <v>79</v>
      </c>
      <c r="C48" s="23">
        <v>5600000</v>
      </c>
      <c r="D48" s="24">
        <v>5600</v>
      </c>
      <c r="E48" s="17"/>
      <c r="F48" s="17"/>
      <c r="G48" s="17"/>
      <c r="H48" s="17"/>
      <c r="I48" s="17"/>
      <c r="J48" s="17"/>
      <c r="K48" s="17"/>
      <c r="L48" s="17"/>
      <c r="M48" s="17"/>
      <c r="N48" s="24">
        <v>4200</v>
      </c>
      <c r="O48" s="24">
        <v>6921</v>
      </c>
      <c r="P48" s="25">
        <f aca="true" t="shared" si="7" ref="P48:P59">O48/D48*100</f>
        <v>123.58928571428571</v>
      </c>
      <c r="Q48" s="25">
        <f t="shared" si="0"/>
        <v>164.78571428571428</v>
      </c>
    </row>
    <row r="49" spans="1:17" s="20" customFormat="1" ht="50.25" customHeight="1">
      <c r="A49" s="44" t="s">
        <v>80</v>
      </c>
      <c r="B49" s="51" t="s">
        <v>81</v>
      </c>
      <c r="C49" s="46">
        <f>C50</f>
        <v>227600000</v>
      </c>
      <c r="D49" s="47">
        <f>D50</f>
        <v>227600</v>
      </c>
      <c r="E49" s="48"/>
      <c r="F49" s="48"/>
      <c r="G49" s="48"/>
      <c r="H49" s="48"/>
      <c r="I49" s="48"/>
      <c r="J49" s="48"/>
      <c r="K49" s="48"/>
      <c r="L49" s="48"/>
      <c r="M49" s="48"/>
      <c r="N49" s="47">
        <f>N50</f>
        <v>124600</v>
      </c>
      <c r="O49" s="47">
        <v>204749</v>
      </c>
      <c r="P49" s="49">
        <f t="shared" si="7"/>
        <v>89.96001757469244</v>
      </c>
      <c r="Q49" s="49">
        <f>O49/N49*100</f>
        <v>164.3250401284109</v>
      </c>
    </row>
    <row r="50" spans="1:17" s="20" customFormat="1" ht="45.75" customHeight="1">
      <c r="A50" s="21" t="s">
        <v>82</v>
      </c>
      <c r="B50" s="27" t="s">
        <v>83</v>
      </c>
      <c r="C50" s="23">
        <v>227600000</v>
      </c>
      <c r="D50" s="24">
        <v>227600</v>
      </c>
      <c r="E50" s="17"/>
      <c r="F50" s="17"/>
      <c r="G50" s="17"/>
      <c r="H50" s="17"/>
      <c r="I50" s="17"/>
      <c r="J50" s="17"/>
      <c r="K50" s="17"/>
      <c r="L50" s="17"/>
      <c r="M50" s="17"/>
      <c r="N50" s="24">
        <v>124600</v>
      </c>
      <c r="O50" s="24">
        <v>204749</v>
      </c>
      <c r="P50" s="25">
        <f t="shared" si="7"/>
        <v>89.96001757469244</v>
      </c>
      <c r="Q50" s="25">
        <f t="shared" si="0"/>
        <v>164.3250401284109</v>
      </c>
    </row>
    <row r="51" spans="1:17" s="20" customFormat="1" ht="37.5" customHeight="1">
      <c r="A51" s="13" t="s">
        <v>84</v>
      </c>
      <c r="B51" s="26" t="s">
        <v>85</v>
      </c>
      <c r="C51" s="15">
        <f>C52</f>
        <v>10000000</v>
      </c>
      <c r="D51" s="16">
        <f aca="true" t="shared" si="8" ref="D51:O51">D52</f>
        <v>10000</v>
      </c>
      <c r="E51" s="16">
        <f t="shared" si="8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8"/>
        <v>0</v>
      </c>
      <c r="K51" s="16">
        <f t="shared" si="8"/>
        <v>0</v>
      </c>
      <c r="L51" s="16">
        <f t="shared" si="8"/>
        <v>0</v>
      </c>
      <c r="M51" s="16">
        <f t="shared" si="8"/>
        <v>0</v>
      </c>
      <c r="N51" s="16">
        <f>N52</f>
        <v>7400</v>
      </c>
      <c r="O51" s="16">
        <f t="shared" si="8"/>
        <v>16906</v>
      </c>
      <c r="P51" s="19">
        <f t="shared" si="7"/>
        <v>169.06</v>
      </c>
      <c r="Q51" s="19">
        <f t="shared" si="0"/>
        <v>228.45945945945948</v>
      </c>
    </row>
    <row r="52" spans="1:17" s="20" customFormat="1" ht="30.75" customHeight="1">
      <c r="A52" s="21" t="s">
        <v>86</v>
      </c>
      <c r="B52" s="27" t="s">
        <v>87</v>
      </c>
      <c r="C52" s="23">
        <v>10000000</v>
      </c>
      <c r="D52" s="24">
        <v>10000</v>
      </c>
      <c r="E52" s="17"/>
      <c r="F52" s="17"/>
      <c r="G52" s="17"/>
      <c r="H52" s="17"/>
      <c r="I52" s="17"/>
      <c r="J52" s="17"/>
      <c r="K52" s="17"/>
      <c r="L52" s="17"/>
      <c r="M52" s="17"/>
      <c r="N52" s="24">
        <v>7400</v>
      </c>
      <c r="O52" s="24">
        <v>16906</v>
      </c>
      <c r="P52" s="25">
        <f t="shared" si="7"/>
        <v>169.06</v>
      </c>
      <c r="Q52" s="25">
        <f t="shared" si="0"/>
        <v>228.45945945945948</v>
      </c>
    </row>
    <row r="53" spans="1:17" s="20" customFormat="1" ht="39" customHeight="1">
      <c r="A53" s="13" t="s">
        <v>88</v>
      </c>
      <c r="B53" s="43" t="s">
        <v>89</v>
      </c>
      <c r="C53" s="31">
        <f>C54</f>
        <v>34000000</v>
      </c>
      <c r="D53" s="32">
        <f>D54</f>
        <v>34000</v>
      </c>
      <c r="E53" s="33"/>
      <c r="F53" s="33"/>
      <c r="G53" s="33"/>
      <c r="H53" s="33"/>
      <c r="I53" s="33"/>
      <c r="J53" s="33"/>
      <c r="K53" s="33"/>
      <c r="L53" s="33"/>
      <c r="M53" s="33"/>
      <c r="N53" s="32">
        <f>N54</f>
        <v>0</v>
      </c>
      <c r="O53" s="32">
        <f>O54</f>
        <v>5455</v>
      </c>
      <c r="P53" s="19">
        <f t="shared" si="7"/>
        <v>16.044117647058822</v>
      </c>
      <c r="Q53" s="19">
        <f>O53/D53*100</f>
        <v>16.044117647058822</v>
      </c>
    </row>
    <row r="54" spans="1:17" s="20" customFormat="1" ht="35.25" customHeight="1">
      <c r="A54" s="39" t="s">
        <v>90</v>
      </c>
      <c r="B54" s="43" t="s">
        <v>91</v>
      </c>
      <c r="C54" s="52">
        <v>34000000</v>
      </c>
      <c r="D54" s="41">
        <v>34000</v>
      </c>
      <c r="E54" s="33"/>
      <c r="F54" s="33"/>
      <c r="G54" s="33"/>
      <c r="H54" s="33"/>
      <c r="I54" s="33"/>
      <c r="J54" s="33"/>
      <c r="K54" s="33"/>
      <c r="L54" s="33"/>
      <c r="M54" s="33"/>
      <c r="N54" s="32"/>
      <c r="O54" s="41">
        <v>5455</v>
      </c>
      <c r="P54" s="19">
        <f t="shared" si="7"/>
        <v>16.044117647058822</v>
      </c>
      <c r="Q54" s="19">
        <f>O54/D54*100</f>
        <v>16.044117647058822</v>
      </c>
    </row>
    <row r="55" spans="1:17" s="20" customFormat="1" ht="36.75" customHeight="1">
      <c r="A55" s="13" t="s">
        <v>92</v>
      </c>
      <c r="B55" s="35" t="s">
        <v>93</v>
      </c>
      <c r="C55" s="15">
        <f>C56+C57</f>
        <v>492029000</v>
      </c>
      <c r="D55" s="16">
        <f>D56+D57</f>
        <v>492029</v>
      </c>
      <c r="E55" s="17"/>
      <c r="F55" s="17"/>
      <c r="G55" s="17"/>
      <c r="H55" s="17"/>
      <c r="I55" s="17"/>
      <c r="J55" s="17"/>
      <c r="K55" s="17"/>
      <c r="L55" s="17"/>
      <c r="M55" s="17"/>
      <c r="N55" s="16">
        <f>N56+N57</f>
        <v>421260</v>
      </c>
      <c r="O55" s="16">
        <f>O56+O57</f>
        <v>450651</v>
      </c>
      <c r="P55" s="25">
        <f t="shared" si="7"/>
        <v>91.59033309012273</v>
      </c>
      <c r="Q55" s="19">
        <f t="shared" si="0"/>
        <v>106.97692636376586</v>
      </c>
    </row>
    <row r="56" spans="1:17" s="20" customFormat="1" ht="37.5" customHeight="1">
      <c r="A56" s="39" t="s">
        <v>94</v>
      </c>
      <c r="B56" s="37" t="s">
        <v>95</v>
      </c>
      <c r="C56" s="52">
        <v>1500000</v>
      </c>
      <c r="D56" s="41">
        <v>1500</v>
      </c>
      <c r="E56" s="53"/>
      <c r="F56" s="53"/>
      <c r="G56" s="53"/>
      <c r="H56" s="53"/>
      <c r="I56" s="53"/>
      <c r="J56" s="53"/>
      <c r="K56" s="53"/>
      <c r="L56" s="53"/>
      <c r="M56" s="53"/>
      <c r="N56" s="41">
        <v>1000</v>
      </c>
      <c r="O56" s="41">
        <v>726</v>
      </c>
      <c r="P56" s="19">
        <f t="shared" si="7"/>
        <v>48.4</v>
      </c>
      <c r="Q56" s="19">
        <f>O56/N56*100</f>
        <v>72.6</v>
      </c>
    </row>
    <row r="57" spans="1:17" s="20" customFormat="1" ht="35.25" customHeight="1">
      <c r="A57" s="39" t="s">
        <v>96</v>
      </c>
      <c r="B57" s="37" t="s">
        <v>97</v>
      </c>
      <c r="C57" s="52">
        <v>490529000</v>
      </c>
      <c r="D57" s="41">
        <v>490529</v>
      </c>
      <c r="E57" s="17"/>
      <c r="F57" s="17"/>
      <c r="G57" s="17"/>
      <c r="H57" s="17"/>
      <c r="I57" s="17"/>
      <c r="J57" s="17"/>
      <c r="K57" s="17"/>
      <c r="L57" s="17"/>
      <c r="M57" s="17"/>
      <c r="N57" s="41">
        <v>420260</v>
      </c>
      <c r="O57" s="41">
        <v>449925</v>
      </c>
      <c r="P57" s="19">
        <f t="shared" si="7"/>
        <v>91.72240581086949</v>
      </c>
      <c r="Q57" s="19">
        <f>O57/D57*100</f>
        <v>91.72240581086949</v>
      </c>
    </row>
    <row r="58" spans="1:17" s="20" customFormat="1" ht="24" customHeight="1">
      <c r="A58" s="13" t="s">
        <v>98</v>
      </c>
      <c r="B58" s="35" t="s">
        <v>99</v>
      </c>
      <c r="C58" s="15">
        <v>7400000</v>
      </c>
      <c r="D58" s="16">
        <v>7400</v>
      </c>
      <c r="E58" s="17"/>
      <c r="F58" s="17"/>
      <c r="G58" s="17"/>
      <c r="H58" s="17"/>
      <c r="I58" s="17"/>
      <c r="J58" s="17"/>
      <c r="K58" s="17"/>
      <c r="L58" s="17"/>
      <c r="M58" s="17"/>
      <c r="N58" s="16">
        <v>5800</v>
      </c>
      <c r="O58" s="16">
        <v>7945</v>
      </c>
      <c r="P58" s="19">
        <f t="shared" si="7"/>
        <v>107.36486486486487</v>
      </c>
      <c r="Q58" s="19">
        <f t="shared" si="0"/>
        <v>136.98275862068965</v>
      </c>
    </row>
    <row r="59" spans="1:17" s="20" customFormat="1" ht="30.75" customHeight="1">
      <c r="A59" s="13" t="s">
        <v>100</v>
      </c>
      <c r="B59" s="35" t="s">
        <v>101</v>
      </c>
      <c r="C59" s="15">
        <v>30211538</v>
      </c>
      <c r="D59" s="16">
        <v>30212</v>
      </c>
      <c r="E59" s="17"/>
      <c r="F59" s="17"/>
      <c r="G59" s="17"/>
      <c r="H59" s="17"/>
      <c r="I59" s="17"/>
      <c r="J59" s="17"/>
      <c r="K59" s="17"/>
      <c r="L59" s="17"/>
      <c r="M59" s="17"/>
      <c r="N59" s="16">
        <v>22212</v>
      </c>
      <c r="O59" s="16">
        <v>39751</v>
      </c>
      <c r="P59" s="19">
        <f t="shared" si="7"/>
        <v>131.57354693499272</v>
      </c>
      <c r="Q59" s="19">
        <f t="shared" si="0"/>
        <v>178.96182243832163</v>
      </c>
    </row>
    <row r="60" spans="1:17" s="20" customFormat="1" ht="21.75" customHeight="1">
      <c r="A60" s="13" t="s">
        <v>102</v>
      </c>
      <c r="B60" s="35" t="s">
        <v>103</v>
      </c>
      <c r="C60" s="15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6"/>
      <c r="O60" s="16">
        <v>-503</v>
      </c>
      <c r="P60" s="19"/>
      <c r="Q60" s="19"/>
    </row>
    <row r="61" spans="1:17" s="20" customFormat="1" ht="34.5" customHeight="1">
      <c r="A61" s="13" t="s">
        <v>104</v>
      </c>
      <c r="B61" s="35" t="s">
        <v>105</v>
      </c>
      <c r="C61" s="15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6"/>
      <c r="O61" s="16">
        <v>-1880</v>
      </c>
      <c r="P61" s="19"/>
      <c r="Q61" s="19"/>
    </row>
    <row r="62" spans="1:17" s="20" customFormat="1" ht="18" customHeight="1" hidden="1">
      <c r="A62" s="13" t="s">
        <v>102</v>
      </c>
      <c r="B62" s="35" t="s">
        <v>103</v>
      </c>
      <c r="C62" s="15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6"/>
      <c r="O62" s="16"/>
      <c r="P62" s="19"/>
      <c r="Q62" s="19"/>
    </row>
    <row r="63" spans="1:17" s="20" customFormat="1" ht="48" customHeight="1">
      <c r="A63" s="13" t="s">
        <v>106</v>
      </c>
      <c r="B63" s="35" t="s">
        <v>107</v>
      </c>
      <c r="C63" s="15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6"/>
      <c r="O63" s="16">
        <v>1591</v>
      </c>
      <c r="P63" s="19"/>
      <c r="Q63" s="19"/>
    </row>
    <row r="64" spans="1:17" s="20" customFormat="1" ht="34.5" customHeight="1" hidden="1">
      <c r="A64" s="13" t="s">
        <v>104</v>
      </c>
      <c r="B64" s="35" t="s">
        <v>105</v>
      </c>
      <c r="C64" s="15"/>
      <c r="D64" s="16"/>
      <c r="E64" s="17"/>
      <c r="F64" s="17"/>
      <c r="G64" s="17"/>
      <c r="H64" s="17"/>
      <c r="I64" s="17"/>
      <c r="J64" s="17"/>
      <c r="K64" s="17"/>
      <c r="L64" s="17"/>
      <c r="M64" s="17"/>
      <c r="N64" s="16"/>
      <c r="O64" s="16"/>
      <c r="P64" s="19"/>
      <c r="Q64" s="19"/>
    </row>
    <row r="65" spans="1:17" s="20" customFormat="1" ht="20.25" customHeight="1">
      <c r="A65" s="21"/>
      <c r="B65" s="54" t="s">
        <v>108</v>
      </c>
      <c r="C65" s="15">
        <f>C35+C10</f>
        <v>5250476603.98</v>
      </c>
      <c r="D65" s="16">
        <f>D35+D10</f>
        <v>5250477</v>
      </c>
      <c r="E65" s="17"/>
      <c r="F65" s="17"/>
      <c r="G65" s="17"/>
      <c r="H65" s="17"/>
      <c r="I65" s="17"/>
      <c r="J65" s="17"/>
      <c r="K65" s="17"/>
      <c r="L65" s="17"/>
      <c r="M65" s="17"/>
      <c r="N65" s="16">
        <f>N35+N10</f>
        <v>3734213</v>
      </c>
      <c r="O65" s="16">
        <f>O10+O35+O61+O63</f>
        <v>3881850</v>
      </c>
      <c r="P65" s="19">
        <f>O65/D65*100</f>
        <v>73.9332826331779</v>
      </c>
      <c r="Q65" s="19">
        <f t="shared" si="0"/>
        <v>103.95363092571313</v>
      </c>
    </row>
    <row r="66" spans="1:17" s="20" customFormat="1" ht="48" customHeight="1">
      <c r="A66" s="13" t="s">
        <v>109</v>
      </c>
      <c r="B66" s="35" t="s">
        <v>110</v>
      </c>
      <c r="C66" s="15">
        <f>C68+C69+C76+C75</f>
        <v>2859635893.7799997</v>
      </c>
      <c r="D66" s="16">
        <f>D68+D69+D76+D75</f>
        <v>2859636</v>
      </c>
      <c r="E66" s="17"/>
      <c r="F66" s="17"/>
      <c r="G66" s="17"/>
      <c r="H66" s="17"/>
      <c r="I66" s="17"/>
      <c r="J66" s="17"/>
      <c r="K66" s="17"/>
      <c r="L66" s="17"/>
      <c r="M66" s="17"/>
      <c r="N66" s="16">
        <f>N68+N69+N76+N75</f>
        <v>2198216</v>
      </c>
      <c r="O66" s="16">
        <f>O68+O69+O76+O75</f>
        <v>1923003</v>
      </c>
      <c r="P66" s="19">
        <f>O66/D66*100</f>
        <v>67.24642576887409</v>
      </c>
      <c r="Q66" s="19">
        <f t="shared" si="0"/>
        <v>87.48016573439553</v>
      </c>
    </row>
    <row r="67" spans="1:17" s="20" customFormat="1" ht="37.5" customHeight="1" hidden="1">
      <c r="A67" s="13" t="s">
        <v>111</v>
      </c>
      <c r="B67" s="35" t="s">
        <v>112</v>
      </c>
      <c r="C67" s="15"/>
      <c r="D67" s="16"/>
      <c r="E67" s="17"/>
      <c r="F67" s="17"/>
      <c r="G67" s="17"/>
      <c r="H67" s="17"/>
      <c r="I67" s="17"/>
      <c r="J67" s="17"/>
      <c r="K67" s="17"/>
      <c r="L67" s="17"/>
      <c r="M67" s="17"/>
      <c r="N67" s="16"/>
      <c r="O67" s="16"/>
      <c r="P67" s="19"/>
      <c r="Q67" s="19"/>
    </row>
    <row r="68" spans="1:17" s="20" customFormat="1" ht="35.25" customHeight="1">
      <c r="A68" s="13" t="s">
        <v>113</v>
      </c>
      <c r="B68" s="35" t="s">
        <v>114</v>
      </c>
      <c r="C68" s="15">
        <v>1533215426.78</v>
      </c>
      <c r="D68" s="16">
        <v>1533215</v>
      </c>
      <c r="E68" s="17"/>
      <c r="F68" s="17"/>
      <c r="G68" s="17"/>
      <c r="H68" s="17"/>
      <c r="I68" s="17"/>
      <c r="J68" s="17"/>
      <c r="K68" s="17"/>
      <c r="L68" s="17"/>
      <c r="M68" s="17"/>
      <c r="N68" s="16">
        <v>1102085</v>
      </c>
      <c r="O68" s="16">
        <v>1007100</v>
      </c>
      <c r="P68" s="19">
        <f>O68/D68*100</f>
        <v>65.68550398998183</v>
      </c>
      <c r="Q68" s="19">
        <f t="shared" si="0"/>
        <v>91.38133628531374</v>
      </c>
    </row>
    <row r="69" spans="1:17" s="20" customFormat="1" ht="35.25" customHeight="1">
      <c r="A69" s="13" t="s">
        <v>115</v>
      </c>
      <c r="B69" s="35" t="s">
        <v>116</v>
      </c>
      <c r="C69" s="15">
        <v>1322039533</v>
      </c>
      <c r="D69" s="16">
        <v>1322040</v>
      </c>
      <c r="E69" s="17"/>
      <c r="F69" s="17"/>
      <c r="G69" s="17"/>
      <c r="H69" s="17"/>
      <c r="I69" s="17"/>
      <c r="J69" s="17"/>
      <c r="K69" s="17"/>
      <c r="L69" s="17"/>
      <c r="M69" s="17"/>
      <c r="N69" s="16">
        <v>1091750</v>
      </c>
      <c r="O69" s="16">
        <v>912079</v>
      </c>
      <c r="P69" s="19">
        <f>O69/D69*100</f>
        <v>68.99027260899821</v>
      </c>
      <c r="Q69" s="19">
        <f t="shared" si="0"/>
        <v>83.54284405770552</v>
      </c>
    </row>
    <row r="70" spans="1:17" s="20" customFormat="1" ht="47.25" customHeight="1" hidden="1">
      <c r="A70" s="13" t="s">
        <v>117</v>
      </c>
      <c r="B70" s="35" t="s">
        <v>118</v>
      </c>
      <c r="C70" s="15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6"/>
      <c r="O70" s="16"/>
      <c r="P70" s="19"/>
      <c r="Q70" s="19"/>
    </row>
    <row r="71" spans="1:17" s="20" customFormat="1" ht="9.75" customHeight="1" hidden="1">
      <c r="A71" s="13"/>
      <c r="B71" s="35"/>
      <c r="C71" s="15"/>
      <c r="D71" s="16"/>
      <c r="E71" s="17"/>
      <c r="F71" s="17"/>
      <c r="G71" s="17"/>
      <c r="H71" s="17"/>
      <c r="I71" s="17"/>
      <c r="J71" s="17"/>
      <c r="K71" s="17"/>
      <c r="L71" s="17"/>
      <c r="M71" s="17"/>
      <c r="N71" s="16"/>
      <c r="O71" s="16"/>
      <c r="P71" s="19"/>
      <c r="Q71" s="19"/>
    </row>
    <row r="72" spans="1:17" s="20" customFormat="1" ht="36" customHeight="1">
      <c r="A72" s="39" t="s">
        <v>119</v>
      </c>
      <c r="B72" s="37" t="s">
        <v>120</v>
      </c>
      <c r="C72" s="52">
        <v>59502100</v>
      </c>
      <c r="D72" s="41">
        <v>59502</v>
      </c>
      <c r="E72" s="53"/>
      <c r="F72" s="53"/>
      <c r="G72" s="53"/>
      <c r="H72" s="53"/>
      <c r="I72" s="53"/>
      <c r="J72" s="53"/>
      <c r="K72" s="53"/>
      <c r="L72" s="53"/>
      <c r="M72" s="53"/>
      <c r="N72" s="41">
        <v>48382</v>
      </c>
      <c r="O72" s="41">
        <v>35005</v>
      </c>
      <c r="P72" s="25">
        <f aca="true" t="shared" si="9" ref="P72:P78">O72/D72*100</f>
        <v>58.829955295620316</v>
      </c>
      <c r="Q72" s="25">
        <f aca="true" t="shared" si="10" ref="Q72:Q78">O72/N72*100</f>
        <v>72.3512876689678</v>
      </c>
    </row>
    <row r="73" spans="1:17" s="20" customFormat="1" ht="19.5" customHeight="1" hidden="1">
      <c r="A73" s="39" t="s">
        <v>121</v>
      </c>
      <c r="B73" s="37" t="s">
        <v>122</v>
      </c>
      <c r="C73" s="52"/>
      <c r="D73" s="41"/>
      <c r="E73" s="53"/>
      <c r="F73" s="53"/>
      <c r="G73" s="53"/>
      <c r="H73" s="53"/>
      <c r="I73" s="53"/>
      <c r="J73" s="53"/>
      <c r="K73" s="53"/>
      <c r="L73" s="53"/>
      <c r="M73" s="53"/>
      <c r="N73" s="41"/>
      <c r="O73" s="41"/>
      <c r="P73" s="25" t="e">
        <f t="shared" si="9"/>
        <v>#DIV/0!</v>
      </c>
      <c r="Q73" s="25" t="e">
        <f t="shared" si="10"/>
        <v>#DIV/0!</v>
      </c>
    </row>
    <row r="74" spans="1:17" s="20" customFormat="1" ht="32.25" customHeight="1">
      <c r="A74" s="39" t="s">
        <v>123</v>
      </c>
      <c r="B74" s="37" t="s">
        <v>124</v>
      </c>
      <c r="C74" s="52">
        <v>8468250</v>
      </c>
      <c r="D74" s="41">
        <v>8468</v>
      </c>
      <c r="E74" s="53"/>
      <c r="F74" s="53"/>
      <c r="G74" s="53"/>
      <c r="H74" s="53"/>
      <c r="I74" s="53"/>
      <c r="J74" s="53"/>
      <c r="K74" s="53"/>
      <c r="L74" s="53"/>
      <c r="M74" s="53"/>
      <c r="N74" s="41">
        <v>8468</v>
      </c>
      <c r="O74" s="41">
        <v>7914</v>
      </c>
      <c r="P74" s="25">
        <f t="shared" si="9"/>
        <v>93.45772319319792</v>
      </c>
      <c r="Q74" s="25">
        <f t="shared" si="10"/>
        <v>93.45772319319792</v>
      </c>
    </row>
    <row r="75" spans="1:17" s="20" customFormat="1" ht="36" customHeight="1">
      <c r="A75" s="13" t="s">
        <v>111</v>
      </c>
      <c r="B75" s="55" t="s">
        <v>125</v>
      </c>
      <c r="C75" s="15">
        <v>565000</v>
      </c>
      <c r="D75" s="16">
        <v>565</v>
      </c>
      <c r="E75" s="17"/>
      <c r="F75" s="17"/>
      <c r="G75" s="17"/>
      <c r="H75" s="17"/>
      <c r="I75" s="17"/>
      <c r="J75" s="17"/>
      <c r="K75" s="17"/>
      <c r="L75" s="17"/>
      <c r="M75" s="17"/>
      <c r="N75" s="16">
        <v>565</v>
      </c>
      <c r="O75" s="16">
        <v>565</v>
      </c>
      <c r="P75" s="19">
        <f t="shared" si="9"/>
        <v>100</v>
      </c>
      <c r="Q75" s="19">
        <f t="shared" si="10"/>
        <v>100</v>
      </c>
    </row>
    <row r="76" spans="1:17" s="20" customFormat="1" ht="18.75" customHeight="1">
      <c r="A76" s="13" t="s">
        <v>126</v>
      </c>
      <c r="B76" s="35" t="s">
        <v>127</v>
      </c>
      <c r="C76" s="56">
        <v>3815934</v>
      </c>
      <c r="D76" s="57">
        <v>3816</v>
      </c>
      <c r="E76" s="17"/>
      <c r="F76" s="17"/>
      <c r="G76" s="17"/>
      <c r="H76" s="17"/>
      <c r="I76" s="17"/>
      <c r="J76" s="17"/>
      <c r="K76" s="17"/>
      <c r="L76" s="17"/>
      <c r="M76" s="17"/>
      <c r="N76" s="16">
        <v>3816</v>
      </c>
      <c r="O76" s="16">
        <v>3259</v>
      </c>
      <c r="P76" s="19">
        <f t="shared" si="9"/>
        <v>85.4035639412998</v>
      </c>
      <c r="Q76" s="19">
        <f t="shared" si="10"/>
        <v>85.4035639412998</v>
      </c>
    </row>
    <row r="77" spans="1:17" s="20" customFormat="1" ht="45" customHeight="1" hidden="1">
      <c r="A77" s="13" t="s">
        <v>128</v>
      </c>
      <c r="B77" s="35" t="s">
        <v>129</v>
      </c>
      <c r="C77" s="56"/>
      <c r="D77" s="57"/>
      <c r="E77" s="17"/>
      <c r="F77" s="17"/>
      <c r="G77" s="17"/>
      <c r="H77" s="17"/>
      <c r="I77" s="17"/>
      <c r="J77" s="17"/>
      <c r="K77" s="17"/>
      <c r="L77" s="17"/>
      <c r="M77" s="17"/>
      <c r="N77" s="16"/>
      <c r="O77" s="16"/>
      <c r="P77" s="19" t="e">
        <f t="shared" si="9"/>
        <v>#DIV/0!</v>
      </c>
      <c r="Q77" s="19" t="e">
        <f t="shared" si="10"/>
        <v>#DIV/0!</v>
      </c>
    </row>
    <row r="78" spans="1:17" s="20" customFormat="1" ht="36.75" customHeight="1" hidden="1">
      <c r="A78" s="13" t="s">
        <v>130</v>
      </c>
      <c r="B78" s="35" t="s">
        <v>131</v>
      </c>
      <c r="C78" s="15"/>
      <c r="D78" s="16"/>
      <c r="E78" s="17"/>
      <c r="F78" s="17"/>
      <c r="G78" s="17"/>
      <c r="H78" s="17"/>
      <c r="I78" s="17"/>
      <c r="J78" s="17"/>
      <c r="K78" s="17"/>
      <c r="L78" s="17"/>
      <c r="M78" s="17"/>
      <c r="N78" s="16"/>
      <c r="O78" s="16"/>
      <c r="P78" s="19" t="e">
        <f t="shared" si="9"/>
        <v>#DIV/0!</v>
      </c>
      <c r="Q78" s="19" t="e">
        <f t="shared" si="10"/>
        <v>#DIV/0!</v>
      </c>
    </row>
    <row r="79" spans="1:17" s="20" customFormat="1" ht="29.25" customHeight="1" hidden="1">
      <c r="A79" s="13" t="s">
        <v>130</v>
      </c>
      <c r="B79" s="35" t="s">
        <v>132</v>
      </c>
      <c r="C79" s="15"/>
      <c r="D79" s="16"/>
      <c r="E79" s="17"/>
      <c r="F79" s="17"/>
      <c r="G79" s="17"/>
      <c r="H79" s="17"/>
      <c r="I79" s="17"/>
      <c r="J79" s="17"/>
      <c r="K79" s="17"/>
      <c r="L79" s="17"/>
      <c r="M79" s="17"/>
      <c r="N79" s="16"/>
      <c r="O79" s="16"/>
      <c r="P79" s="19"/>
      <c r="Q79" s="19"/>
    </row>
    <row r="80" spans="1:17" s="20" customFormat="1" ht="0.75" customHeight="1">
      <c r="A80" s="13"/>
      <c r="B80" s="35"/>
      <c r="C80" s="15"/>
      <c r="D80" s="16"/>
      <c r="E80" s="17"/>
      <c r="F80" s="17"/>
      <c r="G80" s="17"/>
      <c r="H80" s="17"/>
      <c r="I80" s="17"/>
      <c r="J80" s="17"/>
      <c r="K80" s="17"/>
      <c r="L80" s="17"/>
      <c r="M80" s="17"/>
      <c r="N80" s="16"/>
      <c r="O80" s="16"/>
      <c r="P80" s="19"/>
      <c r="Q80" s="19"/>
    </row>
    <row r="81" spans="1:17" s="20" customFormat="1" ht="0.75" customHeight="1">
      <c r="A81" s="13"/>
      <c r="B81" s="35"/>
      <c r="C81" s="15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6"/>
      <c r="O81" s="16"/>
      <c r="P81" s="19"/>
      <c r="Q81" s="19"/>
    </row>
    <row r="82" spans="1:17" s="20" customFormat="1" ht="21" customHeight="1">
      <c r="A82" s="21"/>
      <c r="B82" s="58" t="s">
        <v>133</v>
      </c>
      <c r="C82" s="15">
        <f>C65+C79+C66+C67+C72+C78+C73+C77+C70+C71+C74</f>
        <v>8178082847.759999</v>
      </c>
      <c r="D82" s="16">
        <f>D65+D79+D66+D67+D72+D78+D73+D77+D70+D71+D74</f>
        <v>8178083</v>
      </c>
      <c r="E82" s="16">
        <f aca="true" t="shared" si="11" ref="E82:M82">E65+E79+E66+E67+E68+E69+E72+E76+E78</f>
        <v>0</v>
      </c>
      <c r="F82" s="16">
        <f t="shared" si="11"/>
        <v>0</v>
      </c>
      <c r="G82" s="16">
        <f t="shared" si="11"/>
        <v>0</v>
      </c>
      <c r="H82" s="16">
        <f t="shared" si="11"/>
        <v>0</v>
      </c>
      <c r="I82" s="16">
        <f t="shared" si="11"/>
        <v>0</v>
      </c>
      <c r="J82" s="16">
        <f t="shared" si="11"/>
        <v>0</v>
      </c>
      <c r="K82" s="16">
        <f t="shared" si="11"/>
        <v>0</v>
      </c>
      <c r="L82" s="16">
        <f t="shared" si="11"/>
        <v>0</v>
      </c>
      <c r="M82" s="16">
        <f t="shared" si="11"/>
        <v>0</v>
      </c>
      <c r="N82" s="16">
        <f>N65+N79+N66+N67+N72+N78+N73+N77+N70+N71+N74</f>
        <v>5989279</v>
      </c>
      <c r="O82" s="16">
        <f>O65+O79+O66+O67+O72+O78+O73+O77+O70+O71+O74</f>
        <v>5847772</v>
      </c>
      <c r="P82" s="19">
        <f aca="true" t="shared" si="12" ref="P82:P145">O82/D82*100</f>
        <v>71.50541269879506</v>
      </c>
      <c r="Q82" s="19">
        <f t="shared" si="0"/>
        <v>97.63732829944973</v>
      </c>
    </row>
    <row r="83" spans="1:17" s="20" customFormat="1" ht="18.75" hidden="1">
      <c r="A83" s="59" t="s">
        <v>102</v>
      </c>
      <c r="B83" s="35" t="s">
        <v>103</v>
      </c>
      <c r="C83" s="15"/>
      <c r="D83" s="19"/>
      <c r="E83" s="60"/>
      <c r="F83" s="60"/>
      <c r="G83" s="60"/>
      <c r="H83" s="60"/>
      <c r="I83" s="60"/>
      <c r="J83" s="60"/>
      <c r="K83" s="60"/>
      <c r="L83" s="60"/>
      <c r="M83" s="60"/>
      <c r="N83" s="19"/>
      <c r="O83" s="19"/>
      <c r="P83" s="19" t="e">
        <f t="shared" si="12"/>
        <v>#DIV/0!</v>
      </c>
      <c r="Q83" s="19" t="e">
        <f t="shared" si="0"/>
        <v>#DIV/0!</v>
      </c>
    </row>
    <row r="84" spans="1:17" s="20" customFormat="1" ht="18.75" hidden="1">
      <c r="A84" s="14"/>
      <c r="B84" s="61"/>
      <c r="C84" s="62"/>
      <c r="D84" s="63"/>
      <c r="E84" s="60"/>
      <c r="F84" s="60"/>
      <c r="G84" s="60"/>
      <c r="H84" s="60"/>
      <c r="I84" s="60"/>
      <c r="J84" s="60"/>
      <c r="K84" s="60"/>
      <c r="L84" s="60"/>
      <c r="M84" s="60"/>
      <c r="N84" s="63"/>
      <c r="O84" s="63"/>
      <c r="P84" s="19" t="e">
        <f t="shared" si="12"/>
        <v>#DIV/0!</v>
      </c>
      <c r="Q84" s="19" t="e">
        <f t="shared" si="0"/>
        <v>#DIV/0!</v>
      </c>
    </row>
    <row r="85" spans="1:17" s="20" customFormat="1" ht="35.25" customHeight="1" hidden="1">
      <c r="A85" s="14"/>
      <c r="B85" s="64" t="s">
        <v>134</v>
      </c>
      <c r="C85" s="23">
        <v>116550</v>
      </c>
      <c r="D85" s="65">
        <v>116550</v>
      </c>
      <c r="E85" s="60"/>
      <c r="F85" s="66"/>
      <c r="G85" s="60"/>
      <c r="H85" s="60"/>
      <c r="I85" s="60"/>
      <c r="J85" s="60"/>
      <c r="K85" s="60"/>
      <c r="L85" s="60"/>
      <c r="M85" s="60"/>
      <c r="N85" s="65">
        <v>116550</v>
      </c>
      <c r="O85" s="65">
        <v>116550</v>
      </c>
      <c r="P85" s="19">
        <f t="shared" si="12"/>
        <v>100</v>
      </c>
      <c r="Q85" s="19">
        <f t="shared" si="0"/>
        <v>100</v>
      </c>
    </row>
    <row r="86" spans="1:17" s="20" customFormat="1" ht="69" customHeight="1" hidden="1">
      <c r="A86" s="59"/>
      <c r="B86" s="64" t="s">
        <v>135</v>
      </c>
      <c r="C86" s="23">
        <v>412354</v>
      </c>
      <c r="D86" s="65">
        <v>412354</v>
      </c>
      <c r="E86" s="60"/>
      <c r="F86" s="66"/>
      <c r="G86" s="60"/>
      <c r="H86" s="60"/>
      <c r="I86" s="60"/>
      <c r="J86" s="60"/>
      <c r="K86" s="60"/>
      <c r="L86" s="60"/>
      <c r="M86" s="60"/>
      <c r="N86" s="65">
        <v>412354</v>
      </c>
      <c r="O86" s="65">
        <v>412354</v>
      </c>
      <c r="P86" s="19">
        <f t="shared" si="12"/>
        <v>100</v>
      </c>
      <c r="Q86" s="19">
        <f t="shared" si="0"/>
        <v>100</v>
      </c>
    </row>
    <row r="87" spans="1:17" s="20" customFormat="1" ht="61.5" customHeight="1" hidden="1">
      <c r="A87" s="67"/>
      <c r="B87" s="64" t="s">
        <v>136</v>
      </c>
      <c r="C87" s="23">
        <v>17000</v>
      </c>
      <c r="D87" s="65">
        <v>17000</v>
      </c>
      <c r="E87" s="60"/>
      <c r="F87" s="60"/>
      <c r="G87" s="60"/>
      <c r="H87" s="60"/>
      <c r="I87" s="60"/>
      <c r="J87" s="60"/>
      <c r="K87" s="60"/>
      <c r="L87" s="60"/>
      <c r="M87" s="60"/>
      <c r="N87" s="65">
        <v>17000</v>
      </c>
      <c r="O87" s="65">
        <v>17000</v>
      </c>
      <c r="P87" s="19">
        <f t="shared" si="12"/>
        <v>100</v>
      </c>
      <c r="Q87" s="19">
        <f t="shared" si="0"/>
        <v>100</v>
      </c>
    </row>
    <row r="88" spans="1:17" s="20" customFormat="1" ht="45" customHeight="1" hidden="1">
      <c r="A88" s="67"/>
      <c r="B88" s="64" t="s">
        <v>137</v>
      </c>
      <c r="C88" s="23">
        <v>2766</v>
      </c>
      <c r="D88" s="65">
        <v>2766</v>
      </c>
      <c r="E88" s="60"/>
      <c r="F88" s="60"/>
      <c r="G88" s="60"/>
      <c r="H88" s="60"/>
      <c r="I88" s="60"/>
      <c r="J88" s="60"/>
      <c r="K88" s="60"/>
      <c r="L88" s="60"/>
      <c r="M88" s="60"/>
      <c r="N88" s="65">
        <v>2766</v>
      </c>
      <c r="O88" s="65">
        <v>2766</v>
      </c>
      <c r="P88" s="19">
        <f t="shared" si="12"/>
        <v>100</v>
      </c>
      <c r="Q88" s="19">
        <f t="shared" si="0"/>
        <v>100</v>
      </c>
    </row>
    <row r="89" spans="1:17" s="20" customFormat="1" ht="41.25" customHeight="1" hidden="1">
      <c r="A89" s="67"/>
      <c r="B89" s="64" t="s">
        <v>138</v>
      </c>
      <c r="C89" s="23">
        <v>133973</v>
      </c>
      <c r="D89" s="65">
        <v>133973</v>
      </c>
      <c r="E89" s="60"/>
      <c r="F89" s="60"/>
      <c r="G89" s="60"/>
      <c r="H89" s="60"/>
      <c r="I89" s="60"/>
      <c r="J89" s="60"/>
      <c r="K89" s="60"/>
      <c r="L89" s="60"/>
      <c r="M89" s="60"/>
      <c r="N89" s="65">
        <v>133973</v>
      </c>
      <c r="O89" s="65">
        <v>133973</v>
      </c>
      <c r="P89" s="19">
        <f t="shared" si="12"/>
        <v>100</v>
      </c>
      <c r="Q89" s="19">
        <f t="shared" si="0"/>
        <v>100</v>
      </c>
    </row>
    <row r="90" spans="1:17" s="20" customFormat="1" ht="41.25" customHeight="1" hidden="1">
      <c r="A90" s="67"/>
      <c r="B90" s="64" t="s">
        <v>139</v>
      </c>
      <c r="C90" s="23">
        <v>130884</v>
      </c>
      <c r="D90" s="65">
        <v>130884</v>
      </c>
      <c r="E90" s="60"/>
      <c r="F90" s="60"/>
      <c r="G90" s="60"/>
      <c r="H90" s="60"/>
      <c r="I90" s="60"/>
      <c r="J90" s="60"/>
      <c r="K90" s="60"/>
      <c r="L90" s="60"/>
      <c r="M90" s="60"/>
      <c r="N90" s="65">
        <v>130884</v>
      </c>
      <c r="O90" s="65">
        <v>130884</v>
      </c>
      <c r="P90" s="19">
        <f t="shared" si="12"/>
        <v>100</v>
      </c>
      <c r="Q90" s="19">
        <f t="shared" si="0"/>
        <v>100</v>
      </c>
    </row>
    <row r="91" spans="1:17" s="20" customFormat="1" ht="16.5" customHeight="1" hidden="1">
      <c r="A91" s="67"/>
      <c r="B91" s="68" t="s">
        <v>140</v>
      </c>
      <c r="C91" s="23"/>
      <c r="D91" s="65"/>
      <c r="E91" s="60"/>
      <c r="F91" s="60"/>
      <c r="G91" s="60"/>
      <c r="H91" s="60"/>
      <c r="I91" s="60"/>
      <c r="J91" s="60"/>
      <c r="K91" s="60"/>
      <c r="L91" s="60"/>
      <c r="M91" s="60"/>
      <c r="N91" s="65"/>
      <c r="O91" s="65"/>
      <c r="P91" s="19" t="e">
        <f t="shared" si="12"/>
        <v>#DIV/0!</v>
      </c>
      <c r="Q91" s="19" t="e">
        <f t="shared" si="0"/>
        <v>#DIV/0!</v>
      </c>
    </row>
    <row r="92" spans="1:17" s="20" customFormat="1" ht="17.25" customHeight="1" hidden="1">
      <c r="A92" s="67"/>
      <c r="B92" s="69" t="s">
        <v>141</v>
      </c>
      <c r="C92" s="23"/>
      <c r="D92" s="65"/>
      <c r="E92" s="60"/>
      <c r="F92" s="60"/>
      <c r="G92" s="60"/>
      <c r="H92" s="60"/>
      <c r="I92" s="60"/>
      <c r="J92" s="60"/>
      <c r="K92" s="60"/>
      <c r="L92" s="60"/>
      <c r="M92" s="60"/>
      <c r="N92" s="65"/>
      <c r="O92" s="65"/>
      <c r="P92" s="19" t="e">
        <f t="shared" si="12"/>
        <v>#DIV/0!</v>
      </c>
      <c r="Q92" s="19" t="e">
        <f t="shared" si="0"/>
        <v>#DIV/0!</v>
      </c>
    </row>
    <row r="93" spans="1:17" s="20" customFormat="1" ht="33.75" customHeight="1" hidden="1">
      <c r="A93" s="67"/>
      <c r="B93" s="64" t="s">
        <v>142</v>
      </c>
      <c r="C93" s="23">
        <v>18305</v>
      </c>
      <c r="D93" s="65">
        <v>18305</v>
      </c>
      <c r="E93" s="60"/>
      <c r="F93" s="60"/>
      <c r="G93" s="60"/>
      <c r="H93" s="60"/>
      <c r="I93" s="60"/>
      <c r="J93" s="60"/>
      <c r="K93" s="60"/>
      <c r="L93" s="60"/>
      <c r="M93" s="60"/>
      <c r="N93" s="65">
        <v>18305</v>
      </c>
      <c r="O93" s="65">
        <v>18305</v>
      </c>
      <c r="P93" s="19">
        <f t="shared" si="12"/>
        <v>100</v>
      </c>
      <c r="Q93" s="19">
        <f t="shared" si="0"/>
        <v>100</v>
      </c>
    </row>
    <row r="94" spans="1:17" s="20" customFormat="1" ht="41.25" customHeight="1" hidden="1">
      <c r="A94" s="67"/>
      <c r="B94" s="64" t="s">
        <v>143</v>
      </c>
      <c r="C94" s="23">
        <v>155166</v>
      </c>
      <c r="D94" s="65">
        <v>155166</v>
      </c>
      <c r="E94" s="60"/>
      <c r="F94" s="60"/>
      <c r="G94" s="60"/>
      <c r="H94" s="60"/>
      <c r="I94" s="60"/>
      <c r="J94" s="60"/>
      <c r="K94" s="60"/>
      <c r="L94" s="60"/>
      <c r="M94" s="60"/>
      <c r="N94" s="65">
        <v>155166</v>
      </c>
      <c r="O94" s="65">
        <v>155166</v>
      </c>
      <c r="P94" s="19">
        <f t="shared" si="12"/>
        <v>100</v>
      </c>
      <c r="Q94" s="19">
        <f t="shared" si="0"/>
        <v>100</v>
      </c>
    </row>
    <row r="95" spans="1:17" s="20" customFormat="1" ht="25.5" customHeight="1" hidden="1">
      <c r="A95" s="67"/>
      <c r="B95" s="68" t="s">
        <v>144</v>
      </c>
      <c r="C95" s="23"/>
      <c r="D95" s="65"/>
      <c r="E95" s="60"/>
      <c r="F95" s="60"/>
      <c r="G95" s="60"/>
      <c r="H95" s="60"/>
      <c r="I95" s="60"/>
      <c r="J95" s="60"/>
      <c r="K95" s="60"/>
      <c r="L95" s="60"/>
      <c r="M95" s="60"/>
      <c r="N95" s="65"/>
      <c r="O95" s="65"/>
      <c r="P95" s="19" t="e">
        <f t="shared" si="12"/>
        <v>#DIV/0!</v>
      </c>
      <c r="Q95" s="19" t="e">
        <f t="shared" si="0"/>
        <v>#DIV/0!</v>
      </c>
    </row>
    <row r="96" spans="1:17" s="20" customFormat="1" ht="15" customHeight="1" hidden="1">
      <c r="A96" s="67"/>
      <c r="B96" s="68" t="s">
        <v>145</v>
      </c>
      <c r="C96" s="23"/>
      <c r="D96" s="65"/>
      <c r="E96" s="60"/>
      <c r="F96" s="60"/>
      <c r="G96" s="60"/>
      <c r="H96" s="60"/>
      <c r="I96" s="60"/>
      <c r="J96" s="60"/>
      <c r="K96" s="60"/>
      <c r="L96" s="60"/>
      <c r="M96" s="60"/>
      <c r="N96" s="65"/>
      <c r="O96" s="65"/>
      <c r="P96" s="19" t="e">
        <f t="shared" si="12"/>
        <v>#DIV/0!</v>
      </c>
      <c r="Q96" s="19" t="e">
        <f t="shared" si="0"/>
        <v>#DIV/0!</v>
      </c>
    </row>
    <row r="97" spans="1:17" s="20" customFormat="1" ht="15.75" customHeight="1" hidden="1">
      <c r="A97" s="67"/>
      <c r="B97" s="68" t="s">
        <v>146</v>
      </c>
      <c r="C97" s="23"/>
      <c r="D97" s="65"/>
      <c r="E97" s="60"/>
      <c r="F97" s="60"/>
      <c r="G97" s="60"/>
      <c r="H97" s="60"/>
      <c r="I97" s="60"/>
      <c r="J97" s="60"/>
      <c r="K97" s="60"/>
      <c r="L97" s="60"/>
      <c r="M97" s="60"/>
      <c r="N97" s="65"/>
      <c r="O97" s="65"/>
      <c r="P97" s="19" t="e">
        <f t="shared" si="12"/>
        <v>#DIV/0!</v>
      </c>
      <c r="Q97" s="19" t="e">
        <f t="shared" si="0"/>
        <v>#DIV/0!</v>
      </c>
    </row>
    <row r="98" spans="1:17" s="20" customFormat="1" ht="15.75" customHeight="1" hidden="1">
      <c r="A98" s="67"/>
      <c r="B98" s="68" t="s">
        <v>147</v>
      </c>
      <c r="C98" s="23"/>
      <c r="D98" s="65"/>
      <c r="E98" s="60"/>
      <c r="F98" s="60"/>
      <c r="G98" s="60"/>
      <c r="H98" s="60"/>
      <c r="I98" s="60"/>
      <c r="J98" s="60"/>
      <c r="K98" s="60"/>
      <c r="L98" s="60"/>
      <c r="M98" s="60"/>
      <c r="N98" s="65"/>
      <c r="O98" s="65"/>
      <c r="P98" s="19" t="e">
        <f t="shared" si="12"/>
        <v>#DIV/0!</v>
      </c>
      <c r="Q98" s="19" t="e">
        <f t="shared" si="0"/>
        <v>#DIV/0!</v>
      </c>
    </row>
    <row r="99" spans="1:17" s="20" customFormat="1" ht="31.5" customHeight="1" hidden="1">
      <c r="A99" s="67"/>
      <c r="B99" s="64" t="s">
        <v>148</v>
      </c>
      <c r="C99" s="23">
        <v>21776</v>
      </c>
      <c r="D99" s="65">
        <v>21776</v>
      </c>
      <c r="E99" s="60"/>
      <c r="F99" s="60"/>
      <c r="G99" s="60"/>
      <c r="H99" s="60"/>
      <c r="I99" s="60"/>
      <c r="J99" s="60"/>
      <c r="K99" s="60"/>
      <c r="L99" s="60"/>
      <c r="M99" s="60"/>
      <c r="N99" s="65">
        <v>21776</v>
      </c>
      <c r="O99" s="65">
        <v>21776</v>
      </c>
      <c r="P99" s="19">
        <f t="shared" si="12"/>
        <v>100</v>
      </c>
      <c r="Q99" s="19">
        <f t="shared" si="0"/>
        <v>100</v>
      </c>
    </row>
    <row r="100" spans="1:17" s="20" customFormat="1" ht="31.5" customHeight="1" hidden="1">
      <c r="A100" s="67"/>
      <c r="B100" s="64" t="s">
        <v>149</v>
      </c>
      <c r="C100" s="23">
        <v>7082</v>
      </c>
      <c r="D100" s="65">
        <v>7082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5">
        <v>7082</v>
      </c>
      <c r="O100" s="65">
        <v>7082</v>
      </c>
      <c r="P100" s="19">
        <f t="shared" si="12"/>
        <v>100</v>
      </c>
      <c r="Q100" s="19">
        <f t="shared" si="0"/>
        <v>100</v>
      </c>
    </row>
    <row r="101" spans="1:17" s="20" customFormat="1" ht="18.75" customHeight="1" hidden="1">
      <c r="A101" s="67"/>
      <c r="B101" s="68" t="s">
        <v>140</v>
      </c>
      <c r="C101" s="23"/>
      <c r="D101" s="65"/>
      <c r="E101" s="60"/>
      <c r="F101" s="60"/>
      <c r="G101" s="60"/>
      <c r="H101" s="60"/>
      <c r="I101" s="60"/>
      <c r="J101" s="60"/>
      <c r="K101" s="60"/>
      <c r="L101" s="60"/>
      <c r="M101" s="60"/>
      <c r="N101" s="65"/>
      <c r="O101" s="65"/>
      <c r="P101" s="19" t="e">
        <f t="shared" si="12"/>
        <v>#DIV/0!</v>
      </c>
      <c r="Q101" s="19" t="e">
        <f t="shared" si="0"/>
        <v>#DIV/0!</v>
      </c>
    </row>
    <row r="102" spans="1:17" s="20" customFormat="1" ht="21.75" customHeight="1" hidden="1">
      <c r="A102" s="67"/>
      <c r="B102" s="68" t="s">
        <v>141</v>
      </c>
      <c r="C102" s="23"/>
      <c r="D102" s="65"/>
      <c r="E102" s="60"/>
      <c r="F102" s="60"/>
      <c r="G102" s="60"/>
      <c r="H102" s="60"/>
      <c r="I102" s="60"/>
      <c r="J102" s="60"/>
      <c r="K102" s="60"/>
      <c r="L102" s="60"/>
      <c r="M102" s="60"/>
      <c r="N102" s="65"/>
      <c r="O102" s="65"/>
      <c r="P102" s="19" t="e">
        <f t="shared" si="12"/>
        <v>#DIV/0!</v>
      </c>
      <c r="Q102" s="19" t="e">
        <f t="shared" si="0"/>
        <v>#DIV/0!</v>
      </c>
    </row>
    <row r="103" spans="1:17" s="20" customFormat="1" ht="32.25" customHeight="1" hidden="1">
      <c r="A103" s="67"/>
      <c r="B103" s="68" t="s">
        <v>150</v>
      </c>
      <c r="C103" s="23">
        <v>13000</v>
      </c>
      <c r="D103" s="65">
        <v>13000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5">
        <v>13000</v>
      </c>
      <c r="O103" s="65">
        <v>13000</v>
      </c>
      <c r="P103" s="19">
        <f t="shared" si="12"/>
        <v>100</v>
      </c>
      <c r="Q103" s="19">
        <f t="shared" si="0"/>
        <v>100</v>
      </c>
    </row>
    <row r="104" spans="1:17" s="20" customFormat="1" ht="45.75" customHeight="1" hidden="1">
      <c r="A104" s="67"/>
      <c r="B104" s="68" t="s">
        <v>151</v>
      </c>
      <c r="C104" s="23">
        <v>26700</v>
      </c>
      <c r="D104" s="65">
        <v>26700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5">
        <v>26700</v>
      </c>
      <c r="O104" s="65">
        <v>26700</v>
      </c>
      <c r="P104" s="19">
        <f t="shared" si="12"/>
        <v>100</v>
      </c>
      <c r="Q104" s="19">
        <f aca="true" t="shared" si="13" ref="Q104:Q167">O104/N104*100</f>
        <v>100</v>
      </c>
    </row>
    <row r="105" spans="1:17" s="20" customFormat="1" ht="36" customHeight="1" hidden="1">
      <c r="A105" s="67"/>
      <c r="B105" s="64" t="s">
        <v>152</v>
      </c>
      <c r="C105" s="23">
        <v>70126</v>
      </c>
      <c r="D105" s="65">
        <v>70126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5">
        <v>70126</v>
      </c>
      <c r="O105" s="65">
        <v>70126</v>
      </c>
      <c r="P105" s="19">
        <f t="shared" si="12"/>
        <v>100</v>
      </c>
      <c r="Q105" s="19">
        <f t="shared" si="13"/>
        <v>100</v>
      </c>
    </row>
    <row r="106" spans="1:17" s="20" customFormat="1" ht="47.25" customHeight="1" hidden="1">
      <c r="A106" s="67"/>
      <c r="B106" s="64" t="s">
        <v>153</v>
      </c>
      <c r="C106" s="23">
        <v>6183</v>
      </c>
      <c r="D106" s="65">
        <v>6183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5">
        <v>6183</v>
      </c>
      <c r="O106" s="65">
        <v>6183</v>
      </c>
      <c r="P106" s="19">
        <f t="shared" si="12"/>
        <v>100</v>
      </c>
      <c r="Q106" s="19">
        <f t="shared" si="13"/>
        <v>100</v>
      </c>
    </row>
    <row r="107" spans="1:17" s="20" customFormat="1" ht="47.25" customHeight="1" hidden="1">
      <c r="A107" s="59"/>
      <c r="B107" s="70"/>
      <c r="C107" s="15"/>
      <c r="D107" s="19"/>
      <c r="E107" s="60"/>
      <c r="F107" s="60"/>
      <c r="G107" s="60"/>
      <c r="H107" s="60"/>
      <c r="I107" s="60"/>
      <c r="J107" s="60"/>
      <c r="K107" s="60"/>
      <c r="L107" s="60"/>
      <c r="M107" s="60"/>
      <c r="N107" s="19"/>
      <c r="O107" s="19"/>
      <c r="P107" s="19" t="e">
        <f t="shared" si="12"/>
        <v>#DIV/0!</v>
      </c>
      <c r="Q107" s="19" t="e">
        <f t="shared" si="13"/>
        <v>#DIV/0!</v>
      </c>
    </row>
    <row r="108" spans="1:17" s="20" customFormat="1" ht="33" customHeight="1" hidden="1">
      <c r="A108" s="67"/>
      <c r="B108" s="71" t="s">
        <v>154</v>
      </c>
      <c r="C108" s="15"/>
      <c r="D108" s="19"/>
      <c r="E108" s="60"/>
      <c r="F108" s="60"/>
      <c r="G108" s="60"/>
      <c r="H108" s="60"/>
      <c r="I108" s="60"/>
      <c r="J108" s="60"/>
      <c r="K108" s="60"/>
      <c r="L108" s="60"/>
      <c r="M108" s="60"/>
      <c r="N108" s="19"/>
      <c r="O108" s="19"/>
      <c r="P108" s="19" t="e">
        <f t="shared" si="12"/>
        <v>#DIV/0!</v>
      </c>
      <c r="Q108" s="19" t="e">
        <f t="shared" si="13"/>
        <v>#DIV/0!</v>
      </c>
    </row>
    <row r="109" spans="1:17" s="20" customFormat="1" ht="45" customHeight="1" hidden="1">
      <c r="A109" s="72" t="s">
        <v>155</v>
      </c>
      <c r="B109" s="72" t="s">
        <v>156</v>
      </c>
      <c r="C109" s="73" t="s">
        <v>157</v>
      </c>
      <c r="D109" s="72" t="s">
        <v>157</v>
      </c>
      <c r="E109" s="60"/>
      <c r="F109" s="74" t="s">
        <v>158</v>
      </c>
      <c r="G109" s="60"/>
      <c r="H109" s="60"/>
      <c r="I109" s="60"/>
      <c r="J109" s="60"/>
      <c r="K109" s="60"/>
      <c r="L109" s="60"/>
      <c r="M109" s="60"/>
      <c r="N109" s="72" t="s">
        <v>157</v>
      </c>
      <c r="O109" s="72" t="s">
        <v>157</v>
      </c>
      <c r="P109" s="19" t="e">
        <f t="shared" si="12"/>
        <v>#VALUE!</v>
      </c>
      <c r="Q109" s="19" t="e">
        <f t="shared" si="13"/>
        <v>#VALUE!</v>
      </c>
    </row>
    <row r="110" spans="1:17" s="20" customFormat="1" ht="19.5" customHeight="1">
      <c r="A110" s="9" t="s">
        <v>159</v>
      </c>
      <c r="B110" s="10" t="s">
        <v>160</v>
      </c>
      <c r="C110" s="73"/>
      <c r="D110" s="72"/>
      <c r="E110" s="60"/>
      <c r="F110" s="60"/>
      <c r="G110" s="60"/>
      <c r="H110" s="60"/>
      <c r="I110" s="60"/>
      <c r="J110" s="60"/>
      <c r="K110" s="60"/>
      <c r="L110" s="60"/>
      <c r="M110" s="60"/>
      <c r="N110" s="72"/>
      <c r="O110" s="72"/>
      <c r="P110" s="19"/>
      <c r="Q110" s="19"/>
    </row>
    <row r="111" spans="1:17" s="20" customFormat="1" ht="19.5" customHeight="1">
      <c r="A111" s="75" t="s">
        <v>161</v>
      </c>
      <c r="B111" s="76" t="s">
        <v>162</v>
      </c>
      <c r="C111" s="77">
        <f>C112+C113++C114+C118+C121+C122+C126+C130</f>
        <v>589111603.27</v>
      </c>
      <c r="D111" s="78">
        <f>D112+D113++D114+D118+D121+D122+D126+D130</f>
        <v>589112</v>
      </c>
      <c r="E111" s="78">
        <f aca="true" t="shared" si="14" ref="E111:M111">SUM(E112:E114,E115,E118,E121,E122,E125,E126+E124)</f>
        <v>21514</v>
      </c>
      <c r="F111" s="78">
        <f t="shared" si="14"/>
        <v>0</v>
      </c>
      <c r="G111" s="78">
        <f t="shared" si="14"/>
        <v>640</v>
      </c>
      <c r="H111" s="78">
        <f t="shared" si="14"/>
        <v>49828</v>
      </c>
      <c r="I111" s="78">
        <f t="shared" si="14"/>
        <v>0</v>
      </c>
      <c r="J111" s="78">
        <f t="shared" si="14"/>
        <v>0</v>
      </c>
      <c r="K111" s="78">
        <f t="shared" si="14"/>
        <v>0</v>
      </c>
      <c r="L111" s="78">
        <f t="shared" si="14"/>
        <v>0</v>
      </c>
      <c r="M111" s="78">
        <f t="shared" si="14"/>
        <v>0</v>
      </c>
      <c r="N111" s="79">
        <f>N112+N113+N114+N118+N121+N122+N126+N127+N130</f>
        <v>564611</v>
      </c>
      <c r="O111" s="79">
        <f>O112+O113+O114+O118+O121+O122+O126+O127+O130</f>
        <v>426820</v>
      </c>
      <c r="P111" s="19">
        <f t="shared" si="12"/>
        <v>72.45141840600769</v>
      </c>
      <c r="Q111" s="19">
        <f t="shared" si="13"/>
        <v>75.59540993710714</v>
      </c>
    </row>
    <row r="112" spans="1:17" s="20" customFormat="1" ht="38.25" customHeight="1">
      <c r="A112" s="80" t="s">
        <v>163</v>
      </c>
      <c r="B112" s="81" t="s">
        <v>164</v>
      </c>
      <c r="C112" s="82">
        <v>4943000</v>
      </c>
      <c r="D112" s="83">
        <v>4943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83">
        <v>3904</v>
      </c>
      <c r="O112" s="83">
        <v>3643</v>
      </c>
      <c r="P112" s="25">
        <f t="shared" si="12"/>
        <v>73.70018207566255</v>
      </c>
      <c r="Q112" s="25">
        <f t="shared" si="13"/>
        <v>93.31454918032787</v>
      </c>
    </row>
    <row r="113" spans="1:17" s="20" customFormat="1" ht="48" customHeight="1">
      <c r="A113" s="80" t="s">
        <v>165</v>
      </c>
      <c r="B113" s="81" t="s">
        <v>166</v>
      </c>
      <c r="C113" s="82">
        <v>49507000</v>
      </c>
      <c r="D113" s="83">
        <v>49507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84">
        <v>41016</v>
      </c>
      <c r="O113" s="83">
        <v>34507</v>
      </c>
      <c r="P113" s="25">
        <f t="shared" si="12"/>
        <v>69.70125436806917</v>
      </c>
      <c r="Q113" s="25">
        <f t="shared" si="13"/>
        <v>84.13058318704896</v>
      </c>
    </row>
    <row r="114" spans="1:17" s="20" customFormat="1" ht="47.25" customHeight="1">
      <c r="A114" s="80" t="s">
        <v>167</v>
      </c>
      <c r="B114" s="81" t="s">
        <v>168</v>
      </c>
      <c r="C114" s="82">
        <v>292636052.66</v>
      </c>
      <c r="D114" s="83">
        <v>292636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83">
        <v>227207</v>
      </c>
      <c r="O114" s="83">
        <v>208030</v>
      </c>
      <c r="P114" s="25">
        <f t="shared" si="12"/>
        <v>71.0883144930904</v>
      </c>
      <c r="Q114" s="25">
        <f t="shared" si="13"/>
        <v>91.55967905918392</v>
      </c>
    </row>
    <row r="115" spans="1:17" s="20" customFormat="1" ht="18.75" hidden="1">
      <c r="A115" s="80" t="s">
        <v>169</v>
      </c>
      <c r="B115" s="81" t="s">
        <v>170</v>
      </c>
      <c r="C115" s="85"/>
      <c r="D115" s="86"/>
      <c r="E115" s="60"/>
      <c r="F115" s="60"/>
      <c r="G115" s="60"/>
      <c r="H115" s="60"/>
      <c r="I115" s="60"/>
      <c r="J115" s="60"/>
      <c r="K115" s="60"/>
      <c r="L115" s="60"/>
      <c r="M115" s="60"/>
      <c r="N115" s="86"/>
      <c r="O115" s="86"/>
      <c r="P115" s="25" t="e">
        <f t="shared" si="12"/>
        <v>#DIV/0!</v>
      </c>
      <c r="Q115" s="25" t="e">
        <f t="shared" si="13"/>
        <v>#DIV/0!</v>
      </c>
    </row>
    <row r="116" spans="1:17" s="20" customFormat="1" ht="18.75" hidden="1">
      <c r="A116" s="87" t="s">
        <v>169</v>
      </c>
      <c r="B116" s="88" t="s">
        <v>171</v>
      </c>
      <c r="C116" s="85"/>
      <c r="D116" s="86"/>
      <c r="E116" s="60"/>
      <c r="F116" s="60"/>
      <c r="G116" s="60"/>
      <c r="H116" s="60"/>
      <c r="I116" s="60"/>
      <c r="J116" s="60"/>
      <c r="K116" s="60"/>
      <c r="L116" s="60"/>
      <c r="M116" s="60"/>
      <c r="N116" s="86"/>
      <c r="O116" s="86"/>
      <c r="P116" s="25" t="e">
        <f t="shared" si="12"/>
        <v>#DIV/0!</v>
      </c>
      <c r="Q116" s="25" t="e">
        <f t="shared" si="13"/>
        <v>#DIV/0!</v>
      </c>
    </row>
    <row r="117" spans="1:17" s="20" customFormat="1" ht="12" customHeight="1" hidden="1">
      <c r="A117" s="87" t="s">
        <v>169</v>
      </c>
      <c r="B117" s="88" t="s">
        <v>172</v>
      </c>
      <c r="C117" s="85"/>
      <c r="D117" s="86"/>
      <c r="E117" s="60"/>
      <c r="F117" s="60"/>
      <c r="G117" s="60"/>
      <c r="H117" s="60"/>
      <c r="I117" s="60"/>
      <c r="J117" s="60"/>
      <c r="K117" s="60"/>
      <c r="L117" s="60"/>
      <c r="M117" s="60"/>
      <c r="N117" s="86"/>
      <c r="O117" s="86"/>
      <c r="P117" s="25" t="e">
        <f t="shared" si="12"/>
        <v>#DIV/0!</v>
      </c>
      <c r="Q117" s="25" t="e">
        <f t="shared" si="13"/>
        <v>#DIV/0!</v>
      </c>
    </row>
    <row r="118" spans="1:17" s="20" customFormat="1" ht="32.25" customHeight="1">
      <c r="A118" s="87" t="s">
        <v>173</v>
      </c>
      <c r="B118" s="81" t="s">
        <v>174</v>
      </c>
      <c r="C118" s="82">
        <f>C119+C120</f>
        <v>11901000</v>
      </c>
      <c r="D118" s="83">
        <f>D119+D120</f>
        <v>11901</v>
      </c>
      <c r="E118" s="60"/>
      <c r="F118" s="60"/>
      <c r="G118" s="60"/>
      <c r="H118" s="60"/>
      <c r="I118" s="60"/>
      <c r="J118" s="60"/>
      <c r="K118" s="60"/>
      <c r="L118" s="60"/>
      <c r="M118" s="60"/>
      <c r="N118" s="89">
        <v>11234</v>
      </c>
      <c r="O118" s="83">
        <v>2661</v>
      </c>
      <c r="P118" s="25">
        <f t="shared" si="12"/>
        <v>22.359465591126796</v>
      </c>
      <c r="Q118" s="25">
        <f t="shared" si="13"/>
        <v>23.687021541748265</v>
      </c>
    </row>
    <row r="119" spans="1:17" s="20" customFormat="1" ht="32.25" hidden="1">
      <c r="A119" s="87" t="s">
        <v>173</v>
      </c>
      <c r="B119" s="90" t="s">
        <v>175</v>
      </c>
      <c r="C119" s="82">
        <v>3271000</v>
      </c>
      <c r="D119" s="83">
        <v>3271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83">
        <v>1089</v>
      </c>
      <c r="O119" s="83"/>
      <c r="P119" s="25">
        <f t="shared" si="12"/>
        <v>0</v>
      </c>
      <c r="Q119" s="25">
        <f t="shared" si="13"/>
        <v>0</v>
      </c>
    </row>
    <row r="120" spans="1:17" s="20" customFormat="1" ht="32.25" hidden="1">
      <c r="A120" s="87" t="s">
        <v>173</v>
      </c>
      <c r="B120" s="90" t="s">
        <v>174</v>
      </c>
      <c r="C120" s="82">
        <v>8630000</v>
      </c>
      <c r="D120" s="83">
        <v>8630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83"/>
      <c r="O120" s="83"/>
      <c r="P120" s="25">
        <f t="shared" si="12"/>
        <v>0</v>
      </c>
      <c r="Q120" s="25" t="e">
        <f t="shared" si="13"/>
        <v>#DIV/0!</v>
      </c>
    </row>
    <row r="121" spans="1:17" s="20" customFormat="1" ht="32.25" customHeight="1">
      <c r="A121" s="87" t="s">
        <v>176</v>
      </c>
      <c r="B121" s="81" t="s">
        <v>177</v>
      </c>
      <c r="C121" s="82">
        <v>58129000</v>
      </c>
      <c r="D121" s="83">
        <v>58129</v>
      </c>
      <c r="E121" s="60"/>
      <c r="F121" s="60"/>
      <c r="G121" s="60"/>
      <c r="H121" s="60"/>
      <c r="I121" s="60"/>
      <c r="J121" s="60"/>
      <c r="K121" s="60"/>
      <c r="L121" s="60"/>
      <c r="M121" s="60"/>
      <c r="N121" s="83">
        <v>54129</v>
      </c>
      <c r="O121" s="83">
        <v>44267</v>
      </c>
      <c r="P121" s="25">
        <f t="shared" si="12"/>
        <v>76.15303893065423</v>
      </c>
      <c r="Q121" s="25">
        <f t="shared" si="13"/>
        <v>81.78056125182435</v>
      </c>
    </row>
    <row r="122" spans="1:17" s="20" customFormat="1" ht="17.25" customHeight="1">
      <c r="A122" s="87" t="s">
        <v>178</v>
      </c>
      <c r="B122" s="81" t="s">
        <v>179</v>
      </c>
      <c r="C122" s="82">
        <f>C123+C124</f>
        <v>47108344.29</v>
      </c>
      <c r="D122" s="83">
        <f>D123+D124</f>
        <v>47109</v>
      </c>
      <c r="E122" s="60"/>
      <c r="F122" s="60"/>
      <c r="G122" s="60"/>
      <c r="H122" s="60"/>
      <c r="I122" s="60"/>
      <c r="J122" s="60"/>
      <c r="K122" s="60"/>
      <c r="L122" s="60"/>
      <c r="M122" s="60"/>
      <c r="N122" s="83">
        <f>N123+N124</f>
        <v>20705</v>
      </c>
      <c r="O122" s="83"/>
      <c r="P122" s="25">
        <f t="shared" si="12"/>
        <v>0</v>
      </c>
      <c r="Q122" s="25">
        <f t="shared" si="13"/>
        <v>0</v>
      </c>
    </row>
    <row r="123" spans="1:17" s="20" customFormat="1" ht="48">
      <c r="A123" s="87" t="s">
        <v>178</v>
      </c>
      <c r="B123" s="90" t="s">
        <v>180</v>
      </c>
      <c r="C123" s="82">
        <v>10000010</v>
      </c>
      <c r="D123" s="83">
        <v>10000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83">
        <v>7500</v>
      </c>
      <c r="O123" s="83"/>
      <c r="P123" s="25">
        <f t="shared" si="12"/>
        <v>0</v>
      </c>
      <c r="Q123" s="25">
        <f t="shared" si="13"/>
        <v>0</v>
      </c>
    </row>
    <row r="124" spans="1:17" s="20" customFormat="1" ht="18.75">
      <c r="A124" s="87" t="s">
        <v>178</v>
      </c>
      <c r="B124" s="91" t="s">
        <v>181</v>
      </c>
      <c r="C124" s="82">
        <v>37108334.29</v>
      </c>
      <c r="D124" s="83">
        <v>37109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83">
        <v>13205</v>
      </c>
      <c r="O124" s="83"/>
      <c r="P124" s="25">
        <f t="shared" si="12"/>
        <v>0</v>
      </c>
      <c r="Q124" s="25">
        <f t="shared" si="13"/>
        <v>0</v>
      </c>
    </row>
    <row r="125" spans="1:17" s="20" customFormat="1" ht="32.25" hidden="1">
      <c r="A125" s="80" t="s">
        <v>182</v>
      </c>
      <c r="B125" s="81" t="s">
        <v>183</v>
      </c>
      <c r="C125" s="82"/>
      <c r="D125" s="83"/>
      <c r="E125" s="60"/>
      <c r="F125" s="60"/>
      <c r="G125" s="60"/>
      <c r="H125" s="60"/>
      <c r="I125" s="60"/>
      <c r="J125" s="60"/>
      <c r="K125" s="60"/>
      <c r="L125" s="60"/>
      <c r="M125" s="60"/>
      <c r="N125" s="83"/>
      <c r="O125" s="83"/>
      <c r="P125" s="25" t="e">
        <f t="shared" si="12"/>
        <v>#DIV/0!</v>
      </c>
      <c r="Q125" s="25" t="e">
        <f t="shared" si="13"/>
        <v>#DIV/0!</v>
      </c>
    </row>
    <row r="126" spans="1:17" s="20" customFormat="1" ht="18" customHeight="1">
      <c r="A126" s="87" t="s">
        <v>184</v>
      </c>
      <c r="B126" s="81" t="s">
        <v>185</v>
      </c>
      <c r="C126" s="82">
        <v>120508706.32</v>
      </c>
      <c r="D126" s="83">
        <v>120509</v>
      </c>
      <c r="E126" s="60">
        <v>21514</v>
      </c>
      <c r="F126" s="60"/>
      <c r="G126" s="60">
        <v>640</v>
      </c>
      <c r="H126" s="60">
        <v>49828</v>
      </c>
      <c r="I126" s="60"/>
      <c r="J126" s="60"/>
      <c r="K126" s="60"/>
      <c r="L126" s="60"/>
      <c r="M126" s="60"/>
      <c r="N126" s="84">
        <v>93232</v>
      </c>
      <c r="O126" s="83">
        <v>75598</v>
      </c>
      <c r="P126" s="25">
        <f t="shared" si="12"/>
        <v>62.732244064758646</v>
      </c>
      <c r="Q126" s="25">
        <f t="shared" si="13"/>
        <v>81.08589325553459</v>
      </c>
    </row>
    <row r="127" spans="1:17" s="20" customFormat="1" ht="17.25" customHeight="1">
      <c r="A127" s="87" t="s">
        <v>184</v>
      </c>
      <c r="B127" s="81" t="s">
        <v>186</v>
      </c>
      <c r="C127" s="82">
        <f>C128+C129</f>
        <v>0</v>
      </c>
      <c r="D127" s="83">
        <f>D128+D129</f>
        <v>0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83">
        <f>N128+N129</f>
        <v>109090</v>
      </c>
      <c r="O127" s="83">
        <f>O128+O129</f>
        <v>57200</v>
      </c>
      <c r="P127" s="25"/>
      <c r="Q127" s="25">
        <v>100</v>
      </c>
    </row>
    <row r="128" spans="1:17" s="20" customFormat="1" ht="17.25" customHeight="1">
      <c r="A128" s="87" t="s">
        <v>184</v>
      </c>
      <c r="B128" s="81" t="s">
        <v>187</v>
      </c>
      <c r="C128" s="82">
        <v>150000000</v>
      </c>
      <c r="D128" s="83">
        <v>150000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83">
        <v>112090</v>
      </c>
      <c r="O128" s="83">
        <v>60100</v>
      </c>
      <c r="P128" s="25">
        <f t="shared" si="12"/>
        <v>40.06666666666667</v>
      </c>
      <c r="Q128" s="25">
        <v>100</v>
      </c>
    </row>
    <row r="129" spans="1:17" s="20" customFormat="1" ht="16.5" customHeight="1">
      <c r="A129" s="87" t="s">
        <v>184</v>
      </c>
      <c r="B129" s="81" t="s">
        <v>188</v>
      </c>
      <c r="C129" s="82">
        <v>-150000000</v>
      </c>
      <c r="D129" s="83">
        <v>-150000</v>
      </c>
      <c r="E129" s="60"/>
      <c r="F129" s="60"/>
      <c r="G129" s="60"/>
      <c r="H129" s="60"/>
      <c r="I129" s="60"/>
      <c r="J129" s="60"/>
      <c r="K129" s="60"/>
      <c r="L129" s="60"/>
      <c r="M129" s="60"/>
      <c r="N129" s="83">
        <v>-3000</v>
      </c>
      <c r="O129" s="83">
        <v>-2900</v>
      </c>
      <c r="P129" s="25">
        <f t="shared" si="12"/>
        <v>1.9333333333333333</v>
      </c>
      <c r="Q129" s="25"/>
    </row>
    <row r="130" spans="1:17" s="20" customFormat="1" ht="32.25">
      <c r="A130" s="87" t="s">
        <v>184</v>
      </c>
      <c r="B130" s="90" t="s">
        <v>189</v>
      </c>
      <c r="C130" s="85">
        <v>4378500</v>
      </c>
      <c r="D130" s="92">
        <v>4378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92">
        <v>4094</v>
      </c>
      <c r="O130" s="86">
        <v>914</v>
      </c>
      <c r="P130" s="19">
        <f t="shared" si="12"/>
        <v>20.87711283691183</v>
      </c>
      <c r="Q130" s="19">
        <f t="shared" si="13"/>
        <v>22.32535417684416</v>
      </c>
    </row>
    <row r="131" spans="1:17" s="20" customFormat="1" ht="21" customHeight="1">
      <c r="A131" s="75" t="s">
        <v>190</v>
      </c>
      <c r="B131" s="93" t="s">
        <v>191</v>
      </c>
      <c r="C131" s="77">
        <f>SUM(C132+C136)</f>
        <v>2047000</v>
      </c>
      <c r="D131" s="78">
        <f>SUM(D132+D136)</f>
        <v>2047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79">
        <f>SUM(N132+N136)</f>
        <v>1541</v>
      </c>
      <c r="O131" s="78">
        <f>SUM(O132+O136)</f>
        <v>504</v>
      </c>
      <c r="P131" s="19">
        <f t="shared" si="12"/>
        <v>24.621397166585247</v>
      </c>
      <c r="Q131" s="19">
        <f t="shared" si="13"/>
        <v>32.7060350421804</v>
      </c>
    </row>
    <row r="132" spans="1:17" s="20" customFormat="1" ht="20.25" customHeight="1">
      <c r="A132" s="87" t="s">
        <v>192</v>
      </c>
      <c r="B132" s="81" t="s">
        <v>193</v>
      </c>
      <c r="C132" s="82">
        <v>2047000</v>
      </c>
      <c r="D132" s="83">
        <v>2047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94">
        <v>1541</v>
      </c>
      <c r="O132" s="83">
        <v>504</v>
      </c>
      <c r="P132" s="25">
        <f t="shared" si="12"/>
        <v>24.621397166585247</v>
      </c>
      <c r="Q132" s="25">
        <f t="shared" si="13"/>
        <v>32.7060350421804</v>
      </c>
    </row>
    <row r="133" spans="1:17" s="20" customFormat="1" ht="18.75" hidden="1">
      <c r="A133" s="87" t="s">
        <v>192</v>
      </c>
      <c r="B133" s="88" t="s">
        <v>194</v>
      </c>
      <c r="C133" s="95"/>
      <c r="D133" s="96"/>
      <c r="E133" s="60"/>
      <c r="F133" s="60"/>
      <c r="G133" s="60"/>
      <c r="H133" s="60"/>
      <c r="I133" s="60"/>
      <c r="J133" s="60"/>
      <c r="K133" s="60"/>
      <c r="L133" s="60"/>
      <c r="M133" s="60"/>
      <c r="N133" s="96"/>
      <c r="O133" s="96"/>
      <c r="P133" s="25" t="e">
        <f t="shared" si="12"/>
        <v>#DIV/0!</v>
      </c>
      <c r="Q133" s="25" t="e">
        <f t="shared" si="13"/>
        <v>#DIV/0!</v>
      </c>
    </row>
    <row r="134" spans="1:17" s="20" customFormat="1" ht="32.25" hidden="1">
      <c r="A134" s="87" t="s">
        <v>192</v>
      </c>
      <c r="B134" s="88" t="s">
        <v>195</v>
      </c>
      <c r="C134" s="95"/>
      <c r="D134" s="96"/>
      <c r="E134" s="60"/>
      <c r="F134" s="60"/>
      <c r="G134" s="60"/>
      <c r="H134" s="60"/>
      <c r="I134" s="60"/>
      <c r="J134" s="60"/>
      <c r="K134" s="60"/>
      <c r="L134" s="60"/>
      <c r="M134" s="60"/>
      <c r="N134" s="96"/>
      <c r="O134" s="96"/>
      <c r="P134" s="25" t="e">
        <f t="shared" si="12"/>
        <v>#DIV/0!</v>
      </c>
      <c r="Q134" s="25" t="e">
        <f t="shared" si="13"/>
        <v>#DIV/0!</v>
      </c>
    </row>
    <row r="135" spans="1:17" s="20" customFormat="1" ht="18.75" hidden="1">
      <c r="A135" s="87" t="s">
        <v>192</v>
      </c>
      <c r="B135" s="88" t="s">
        <v>196</v>
      </c>
      <c r="C135" s="95"/>
      <c r="D135" s="96"/>
      <c r="E135" s="60"/>
      <c r="F135" s="60"/>
      <c r="G135" s="60"/>
      <c r="H135" s="60"/>
      <c r="I135" s="60"/>
      <c r="J135" s="60"/>
      <c r="K135" s="60"/>
      <c r="L135" s="60"/>
      <c r="M135" s="60"/>
      <c r="N135" s="96"/>
      <c r="O135" s="96"/>
      <c r="P135" s="25" t="e">
        <f t="shared" si="12"/>
        <v>#DIV/0!</v>
      </c>
      <c r="Q135" s="25" t="e">
        <f t="shared" si="13"/>
        <v>#DIV/0!</v>
      </c>
    </row>
    <row r="136" spans="1:17" s="20" customFormat="1" ht="32.25" hidden="1">
      <c r="A136" s="87" t="s">
        <v>197</v>
      </c>
      <c r="B136" s="81" t="s">
        <v>198</v>
      </c>
      <c r="C136" s="82">
        <f>SUM(C137:C139)</f>
        <v>0</v>
      </c>
      <c r="D136" s="83">
        <f>SUM(D137:D139)</f>
        <v>0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83">
        <f>SUM(N137:N139)</f>
        <v>0</v>
      </c>
      <c r="O136" s="83">
        <f>SUM(O137:O139)</f>
        <v>0</v>
      </c>
      <c r="P136" s="25" t="e">
        <f t="shared" si="12"/>
        <v>#DIV/0!</v>
      </c>
      <c r="Q136" s="25" t="e">
        <f t="shared" si="13"/>
        <v>#DIV/0!</v>
      </c>
    </row>
    <row r="137" spans="1:17" s="20" customFormat="1" ht="18.75" hidden="1">
      <c r="A137" s="87" t="s">
        <v>197</v>
      </c>
      <c r="B137" s="88" t="s">
        <v>199</v>
      </c>
      <c r="C137" s="82"/>
      <c r="D137" s="83"/>
      <c r="E137" s="60"/>
      <c r="F137" s="60"/>
      <c r="G137" s="60"/>
      <c r="H137" s="60"/>
      <c r="I137" s="60"/>
      <c r="J137" s="60"/>
      <c r="K137" s="60"/>
      <c r="L137" s="60"/>
      <c r="M137" s="60"/>
      <c r="N137" s="83"/>
      <c r="O137" s="83"/>
      <c r="P137" s="25" t="e">
        <f t="shared" si="12"/>
        <v>#DIV/0!</v>
      </c>
      <c r="Q137" s="25" t="e">
        <f t="shared" si="13"/>
        <v>#DIV/0!</v>
      </c>
    </row>
    <row r="138" spans="1:17" s="20" customFormat="1" ht="32.25" hidden="1">
      <c r="A138" s="87" t="s">
        <v>197</v>
      </c>
      <c r="B138" s="88" t="s">
        <v>200</v>
      </c>
      <c r="C138" s="82"/>
      <c r="D138" s="83"/>
      <c r="E138" s="60"/>
      <c r="F138" s="60"/>
      <c r="G138" s="60"/>
      <c r="H138" s="60"/>
      <c r="I138" s="60"/>
      <c r="J138" s="60"/>
      <c r="K138" s="60"/>
      <c r="L138" s="60"/>
      <c r="M138" s="60"/>
      <c r="N138" s="83"/>
      <c r="O138" s="83"/>
      <c r="P138" s="25" t="e">
        <f t="shared" si="12"/>
        <v>#DIV/0!</v>
      </c>
      <c r="Q138" s="25" t="e">
        <f t="shared" si="13"/>
        <v>#DIV/0!</v>
      </c>
    </row>
    <row r="139" spans="1:17" s="20" customFormat="1" ht="0.75" customHeight="1" hidden="1">
      <c r="A139" s="87" t="s">
        <v>197</v>
      </c>
      <c r="B139" s="88" t="s">
        <v>198</v>
      </c>
      <c r="C139" s="95"/>
      <c r="D139" s="96"/>
      <c r="E139" s="60"/>
      <c r="F139" s="60"/>
      <c r="G139" s="60"/>
      <c r="H139" s="60"/>
      <c r="I139" s="60"/>
      <c r="J139" s="60"/>
      <c r="K139" s="60"/>
      <c r="L139" s="60"/>
      <c r="M139" s="60"/>
      <c r="N139" s="96"/>
      <c r="O139" s="96"/>
      <c r="P139" s="25" t="e">
        <f t="shared" si="12"/>
        <v>#DIV/0!</v>
      </c>
      <c r="Q139" s="25" t="e">
        <f t="shared" si="13"/>
        <v>#DIV/0!</v>
      </c>
    </row>
    <row r="140" spans="1:17" s="20" customFormat="1" ht="33.75" customHeight="1">
      <c r="A140" s="75" t="s">
        <v>201</v>
      </c>
      <c r="B140" s="93" t="s">
        <v>202</v>
      </c>
      <c r="C140" s="77">
        <f>SUM(C141:C144)</f>
        <v>106851606.09</v>
      </c>
      <c r="D140" s="78">
        <f>SUM(D141:D144)</f>
        <v>106852</v>
      </c>
      <c r="E140" s="60">
        <f>SUM(E141+E143+E144)</f>
        <v>52704</v>
      </c>
      <c r="F140" s="60"/>
      <c r="G140" s="60"/>
      <c r="H140" s="60"/>
      <c r="I140" s="60"/>
      <c r="J140" s="60"/>
      <c r="K140" s="60"/>
      <c r="L140" s="60"/>
      <c r="M140" s="60"/>
      <c r="N140" s="79">
        <f>SUM(N141:N144)</f>
        <v>82030</v>
      </c>
      <c r="O140" s="78">
        <f>SUM(O141:O144)</f>
        <v>68643</v>
      </c>
      <c r="P140" s="19">
        <f t="shared" si="12"/>
        <v>64.24119342642159</v>
      </c>
      <c r="Q140" s="19">
        <f t="shared" si="13"/>
        <v>83.6803608435938</v>
      </c>
    </row>
    <row r="141" spans="1:17" s="20" customFormat="1" ht="19.5" customHeight="1">
      <c r="A141" s="87" t="s">
        <v>203</v>
      </c>
      <c r="B141" s="81" t="s">
        <v>204</v>
      </c>
      <c r="C141" s="82">
        <v>78102500</v>
      </c>
      <c r="D141" s="83">
        <v>78103</v>
      </c>
      <c r="E141" s="60">
        <v>45160</v>
      </c>
      <c r="F141" s="60"/>
      <c r="G141" s="60"/>
      <c r="H141" s="60"/>
      <c r="I141" s="60"/>
      <c r="J141" s="60"/>
      <c r="K141" s="60"/>
      <c r="L141" s="60"/>
      <c r="M141" s="60"/>
      <c r="N141" s="83">
        <v>60390</v>
      </c>
      <c r="O141" s="83">
        <v>49291</v>
      </c>
      <c r="P141" s="25">
        <f t="shared" si="12"/>
        <v>63.11025184692009</v>
      </c>
      <c r="Q141" s="25">
        <f t="shared" si="13"/>
        <v>81.62112932604735</v>
      </c>
    </row>
    <row r="142" spans="1:17" s="20" customFormat="1" ht="19.5" customHeight="1" hidden="1">
      <c r="A142" s="87" t="s">
        <v>205</v>
      </c>
      <c r="B142" s="81" t="s">
        <v>206</v>
      </c>
      <c r="C142" s="82"/>
      <c r="D142" s="83"/>
      <c r="E142" s="60"/>
      <c r="F142" s="60"/>
      <c r="G142" s="60"/>
      <c r="H142" s="60"/>
      <c r="I142" s="60"/>
      <c r="J142" s="60"/>
      <c r="K142" s="60"/>
      <c r="L142" s="60"/>
      <c r="M142" s="60"/>
      <c r="N142" s="84"/>
      <c r="O142" s="83"/>
      <c r="P142" s="25"/>
      <c r="Q142" s="25"/>
    </row>
    <row r="143" spans="1:17" s="20" customFormat="1" ht="51" customHeight="1">
      <c r="A143" s="87" t="s">
        <v>207</v>
      </c>
      <c r="B143" s="81" t="s">
        <v>208</v>
      </c>
      <c r="C143" s="82">
        <v>23698106.09</v>
      </c>
      <c r="D143" s="96">
        <v>23698</v>
      </c>
      <c r="E143" s="60"/>
      <c r="F143" s="60"/>
      <c r="G143" s="60"/>
      <c r="H143" s="60"/>
      <c r="I143" s="60"/>
      <c r="J143" s="60"/>
      <c r="K143" s="60"/>
      <c r="L143" s="60"/>
      <c r="M143" s="60"/>
      <c r="N143" s="96">
        <v>17909</v>
      </c>
      <c r="O143" s="96">
        <v>15780</v>
      </c>
      <c r="P143" s="25">
        <f t="shared" si="12"/>
        <v>66.58789771288717</v>
      </c>
      <c r="Q143" s="25">
        <f t="shared" si="13"/>
        <v>88.1121223965604</v>
      </c>
    </row>
    <row r="144" spans="1:17" s="20" customFormat="1" ht="18.75">
      <c r="A144" s="87" t="s">
        <v>209</v>
      </c>
      <c r="B144" s="97" t="s">
        <v>210</v>
      </c>
      <c r="C144" s="95">
        <v>5051000</v>
      </c>
      <c r="D144" s="96">
        <v>5051</v>
      </c>
      <c r="E144" s="60">
        <v>7544</v>
      </c>
      <c r="F144" s="60"/>
      <c r="G144" s="60"/>
      <c r="H144" s="60"/>
      <c r="I144" s="60"/>
      <c r="J144" s="60"/>
      <c r="K144" s="60"/>
      <c r="L144" s="60"/>
      <c r="M144" s="60"/>
      <c r="N144" s="96">
        <v>3731</v>
      </c>
      <c r="O144" s="83">
        <v>3572</v>
      </c>
      <c r="P144" s="25">
        <f t="shared" si="12"/>
        <v>70.7186695703821</v>
      </c>
      <c r="Q144" s="25">
        <f t="shared" si="13"/>
        <v>95.73840793352988</v>
      </c>
    </row>
    <row r="145" spans="1:17" s="20" customFormat="1" ht="48" hidden="1">
      <c r="A145" s="87" t="s">
        <v>211</v>
      </c>
      <c r="B145" s="81" t="s">
        <v>212</v>
      </c>
      <c r="C145" s="82">
        <v>4804000</v>
      </c>
      <c r="D145" s="83">
        <v>4804</v>
      </c>
      <c r="E145" s="60">
        <v>5065</v>
      </c>
      <c r="F145" s="60"/>
      <c r="G145" s="60"/>
      <c r="H145" s="60"/>
      <c r="I145" s="60"/>
      <c r="J145" s="60"/>
      <c r="K145" s="60"/>
      <c r="L145" s="60"/>
      <c r="M145" s="60"/>
      <c r="N145" s="83">
        <v>3603</v>
      </c>
      <c r="O145" s="83">
        <f>O146</f>
        <v>0</v>
      </c>
      <c r="P145" s="19">
        <f t="shared" si="12"/>
        <v>0</v>
      </c>
      <c r="Q145" s="19">
        <f t="shared" si="13"/>
        <v>0</v>
      </c>
    </row>
    <row r="146" spans="1:17" s="20" customFormat="1" ht="18.75" hidden="1">
      <c r="A146" s="87" t="s">
        <v>211</v>
      </c>
      <c r="B146" s="98"/>
      <c r="C146" s="82"/>
      <c r="D146" s="83"/>
      <c r="E146" s="60"/>
      <c r="F146" s="60"/>
      <c r="G146" s="60"/>
      <c r="H146" s="60"/>
      <c r="I146" s="60"/>
      <c r="J146" s="60"/>
      <c r="K146" s="60"/>
      <c r="L146" s="60"/>
      <c r="M146" s="60"/>
      <c r="N146" s="83"/>
      <c r="O146" s="83"/>
      <c r="P146" s="19" t="e">
        <f aca="true" t="shared" si="15" ref="P146:P209">O146/D146*100</f>
        <v>#DIV/0!</v>
      </c>
      <c r="Q146" s="19" t="e">
        <f t="shared" si="13"/>
        <v>#DIV/0!</v>
      </c>
    </row>
    <row r="147" spans="1:17" s="20" customFormat="1" ht="19.5" customHeight="1">
      <c r="A147" s="75" t="s">
        <v>213</v>
      </c>
      <c r="B147" s="93" t="s">
        <v>214</v>
      </c>
      <c r="C147" s="77">
        <f>SUM(C148,C166,C169,C177,C180,C168)</f>
        <v>766721387</v>
      </c>
      <c r="D147" s="78">
        <f>SUM(D148,D166,D169,D177,D180,D168)</f>
        <v>766721</v>
      </c>
      <c r="E147" s="78">
        <f aca="true" t="shared" si="16" ref="E147:O147">SUM(E148,E166,E169,E177,E180,E168)</f>
        <v>278300</v>
      </c>
      <c r="F147" s="78">
        <f t="shared" si="16"/>
        <v>0</v>
      </c>
      <c r="G147" s="78">
        <f t="shared" si="16"/>
        <v>0</v>
      </c>
      <c r="H147" s="78">
        <f t="shared" si="16"/>
        <v>0</v>
      </c>
      <c r="I147" s="78">
        <f t="shared" si="16"/>
        <v>12744</v>
      </c>
      <c r="J147" s="78">
        <f t="shared" si="16"/>
        <v>0</v>
      </c>
      <c r="K147" s="78">
        <f t="shared" si="16"/>
        <v>0</v>
      </c>
      <c r="L147" s="78">
        <f t="shared" si="16"/>
        <v>0</v>
      </c>
      <c r="M147" s="78">
        <f t="shared" si="16"/>
        <v>0</v>
      </c>
      <c r="N147" s="79">
        <f t="shared" si="16"/>
        <v>652175</v>
      </c>
      <c r="O147" s="78">
        <f t="shared" si="16"/>
        <v>240966</v>
      </c>
      <c r="P147" s="19">
        <f t="shared" si="15"/>
        <v>31.42812052884948</v>
      </c>
      <c r="Q147" s="19">
        <f t="shared" si="13"/>
        <v>36.94805841990264</v>
      </c>
    </row>
    <row r="148" spans="1:17" s="20" customFormat="1" ht="18.75" hidden="1">
      <c r="A148" s="87" t="s">
        <v>215</v>
      </c>
      <c r="B148" s="99" t="s">
        <v>216</v>
      </c>
      <c r="C148" s="82"/>
      <c r="D148" s="83"/>
      <c r="E148" s="60"/>
      <c r="F148" s="60"/>
      <c r="G148" s="60"/>
      <c r="H148" s="60"/>
      <c r="I148" s="60"/>
      <c r="J148" s="60"/>
      <c r="K148" s="60"/>
      <c r="L148" s="60"/>
      <c r="M148" s="60"/>
      <c r="N148" s="83"/>
      <c r="O148" s="83"/>
      <c r="P148" s="19" t="e">
        <f t="shared" si="15"/>
        <v>#DIV/0!</v>
      </c>
      <c r="Q148" s="19" t="e">
        <f t="shared" si="13"/>
        <v>#DIV/0!</v>
      </c>
    </row>
    <row r="149" spans="1:17" s="20" customFormat="1" ht="18.75" hidden="1">
      <c r="A149" s="87" t="s">
        <v>215</v>
      </c>
      <c r="B149" s="98"/>
      <c r="C149" s="82"/>
      <c r="D149" s="83"/>
      <c r="E149" s="60"/>
      <c r="F149" s="60"/>
      <c r="G149" s="60"/>
      <c r="H149" s="60"/>
      <c r="I149" s="60"/>
      <c r="J149" s="60"/>
      <c r="K149" s="60"/>
      <c r="L149" s="60"/>
      <c r="M149" s="60"/>
      <c r="N149" s="83"/>
      <c r="O149" s="83"/>
      <c r="P149" s="19" t="e">
        <f t="shared" si="15"/>
        <v>#DIV/0!</v>
      </c>
      <c r="Q149" s="19" t="e">
        <f t="shared" si="13"/>
        <v>#DIV/0!</v>
      </c>
    </row>
    <row r="150" spans="1:17" s="20" customFormat="1" ht="18.75" hidden="1">
      <c r="A150" s="87" t="s">
        <v>215</v>
      </c>
      <c r="B150" s="100" t="s">
        <v>217</v>
      </c>
      <c r="C150" s="82"/>
      <c r="D150" s="83"/>
      <c r="E150" s="60"/>
      <c r="F150" s="60"/>
      <c r="G150" s="60"/>
      <c r="H150" s="60"/>
      <c r="I150" s="60"/>
      <c r="J150" s="60"/>
      <c r="K150" s="60"/>
      <c r="L150" s="60"/>
      <c r="M150" s="60"/>
      <c r="N150" s="83"/>
      <c r="O150" s="83"/>
      <c r="P150" s="19" t="e">
        <f t="shared" si="15"/>
        <v>#DIV/0!</v>
      </c>
      <c r="Q150" s="19" t="e">
        <f t="shared" si="13"/>
        <v>#DIV/0!</v>
      </c>
    </row>
    <row r="151" spans="1:17" s="20" customFormat="1" ht="18.75" hidden="1">
      <c r="A151" s="87" t="s">
        <v>215</v>
      </c>
      <c r="B151" s="101" t="s">
        <v>218</v>
      </c>
      <c r="C151" s="82"/>
      <c r="D151" s="83"/>
      <c r="E151" s="60"/>
      <c r="F151" s="60"/>
      <c r="G151" s="60"/>
      <c r="H151" s="60"/>
      <c r="I151" s="60"/>
      <c r="J151" s="60"/>
      <c r="K151" s="60"/>
      <c r="L151" s="60"/>
      <c r="M151" s="60"/>
      <c r="N151" s="83"/>
      <c r="O151" s="83"/>
      <c r="P151" s="19" t="e">
        <f t="shared" si="15"/>
        <v>#DIV/0!</v>
      </c>
      <c r="Q151" s="19" t="e">
        <f t="shared" si="13"/>
        <v>#DIV/0!</v>
      </c>
    </row>
    <row r="152" spans="1:17" s="20" customFormat="1" ht="18.75" hidden="1">
      <c r="A152" s="87" t="s">
        <v>215</v>
      </c>
      <c r="B152" s="102" t="s">
        <v>219</v>
      </c>
      <c r="C152" s="82"/>
      <c r="D152" s="83"/>
      <c r="E152" s="60"/>
      <c r="F152" s="60"/>
      <c r="G152" s="60"/>
      <c r="H152" s="60"/>
      <c r="I152" s="60"/>
      <c r="J152" s="60"/>
      <c r="K152" s="60"/>
      <c r="L152" s="60"/>
      <c r="M152" s="60"/>
      <c r="N152" s="83"/>
      <c r="O152" s="83"/>
      <c r="P152" s="19" t="e">
        <f t="shared" si="15"/>
        <v>#DIV/0!</v>
      </c>
      <c r="Q152" s="19" t="e">
        <f t="shared" si="13"/>
        <v>#DIV/0!</v>
      </c>
    </row>
    <row r="153" spans="1:17" s="20" customFormat="1" ht="32.25" hidden="1">
      <c r="A153" s="87" t="s">
        <v>215</v>
      </c>
      <c r="B153" s="102" t="s">
        <v>220</v>
      </c>
      <c r="C153" s="82"/>
      <c r="D153" s="83"/>
      <c r="E153" s="60"/>
      <c r="F153" s="60"/>
      <c r="G153" s="60"/>
      <c r="H153" s="60"/>
      <c r="I153" s="60"/>
      <c r="J153" s="60"/>
      <c r="K153" s="60"/>
      <c r="L153" s="60"/>
      <c r="M153" s="60"/>
      <c r="N153" s="83"/>
      <c r="O153" s="83"/>
      <c r="P153" s="19" t="e">
        <f t="shared" si="15"/>
        <v>#DIV/0!</v>
      </c>
      <c r="Q153" s="19" t="e">
        <f t="shared" si="13"/>
        <v>#DIV/0!</v>
      </c>
    </row>
    <row r="154" spans="1:17" s="20" customFormat="1" ht="32.25" hidden="1">
      <c r="A154" s="87" t="s">
        <v>215</v>
      </c>
      <c r="B154" s="102" t="s">
        <v>221</v>
      </c>
      <c r="C154" s="82"/>
      <c r="D154" s="83"/>
      <c r="E154" s="60"/>
      <c r="F154" s="60"/>
      <c r="G154" s="60"/>
      <c r="H154" s="60"/>
      <c r="I154" s="60"/>
      <c r="J154" s="60"/>
      <c r="K154" s="60"/>
      <c r="L154" s="60"/>
      <c r="M154" s="60"/>
      <c r="N154" s="83"/>
      <c r="O154" s="83"/>
      <c r="P154" s="19" t="e">
        <f t="shared" si="15"/>
        <v>#DIV/0!</v>
      </c>
      <c r="Q154" s="19" t="e">
        <f t="shared" si="13"/>
        <v>#DIV/0!</v>
      </c>
    </row>
    <row r="155" spans="1:17" s="20" customFormat="1" ht="32.25" hidden="1">
      <c r="A155" s="87" t="s">
        <v>215</v>
      </c>
      <c r="B155" s="102" t="s">
        <v>222</v>
      </c>
      <c r="C155" s="82"/>
      <c r="D155" s="83"/>
      <c r="E155" s="60"/>
      <c r="F155" s="60"/>
      <c r="G155" s="60"/>
      <c r="H155" s="60"/>
      <c r="I155" s="60"/>
      <c r="J155" s="60"/>
      <c r="K155" s="60"/>
      <c r="L155" s="60"/>
      <c r="M155" s="60"/>
      <c r="N155" s="83"/>
      <c r="O155" s="83"/>
      <c r="P155" s="19" t="e">
        <f t="shared" si="15"/>
        <v>#DIV/0!</v>
      </c>
      <c r="Q155" s="19" t="e">
        <f t="shared" si="13"/>
        <v>#DIV/0!</v>
      </c>
    </row>
    <row r="156" spans="1:17" s="20" customFormat="1" ht="32.25" hidden="1">
      <c r="A156" s="87" t="s">
        <v>215</v>
      </c>
      <c r="B156" s="102" t="s">
        <v>223</v>
      </c>
      <c r="C156" s="82"/>
      <c r="D156" s="83"/>
      <c r="E156" s="60"/>
      <c r="F156" s="60"/>
      <c r="G156" s="60"/>
      <c r="H156" s="60"/>
      <c r="I156" s="60"/>
      <c r="J156" s="60"/>
      <c r="K156" s="60"/>
      <c r="L156" s="60"/>
      <c r="M156" s="60"/>
      <c r="N156" s="83"/>
      <c r="O156" s="83"/>
      <c r="P156" s="19" t="e">
        <f t="shared" si="15"/>
        <v>#DIV/0!</v>
      </c>
      <c r="Q156" s="19" t="e">
        <f t="shared" si="13"/>
        <v>#DIV/0!</v>
      </c>
    </row>
    <row r="157" spans="1:17" s="20" customFormat="1" ht="18.75" hidden="1">
      <c r="A157" s="87" t="s">
        <v>215</v>
      </c>
      <c r="B157" s="101" t="s">
        <v>224</v>
      </c>
      <c r="C157" s="82"/>
      <c r="D157" s="83"/>
      <c r="E157" s="60"/>
      <c r="F157" s="60"/>
      <c r="G157" s="60"/>
      <c r="H157" s="60"/>
      <c r="I157" s="60"/>
      <c r="J157" s="60"/>
      <c r="K157" s="60"/>
      <c r="L157" s="60"/>
      <c r="M157" s="60"/>
      <c r="N157" s="83"/>
      <c r="O157" s="83"/>
      <c r="P157" s="19" t="e">
        <f t="shared" si="15"/>
        <v>#DIV/0!</v>
      </c>
      <c r="Q157" s="19" t="e">
        <f t="shared" si="13"/>
        <v>#DIV/0!</v>
      </c>
    </row>
    <row r="158" spans="1:17" s="20" customFormat="1" ht="48" hidden="1">
      <c r="A158" s="87" t="s">
        <v>215</v>
      </c>
      <c r="B158" s="101" t="s">
        <v>225</v>
      </c>
      <c r="C158" s="82"/>
      <c r="D158" s="83"/>
      <c r="E158" s="60"/>
      <c r="F158" s="60"/>
      <c r="G158" s="60"/>
      <c r="H158" s="60"/>
      <c r="I158" s="60"/>
      <c r="J158" s="60"/>
      <c r="K158" s="60"/>
      <c r="L158" s="60"/>
      <c r="M158" s="60"/>
      <c r="N158" s="83"/>
      <c r="O158" s="83"/>
      <c r="P158" s="19" t="e">
        <f t="shared" si="15"/>
        <v>#DIV/0!</v>
      </c>
      <c r="Q158" s="19" t="e">
        <f t="shared" si="13"/>
        <v>#DIV/0!</v>
      </c>
    </row>
    <row r="159" spans="1:17" s="20" customFormat="1" ht="48" hidden="1">
      <c r="A159" s="87" t="s">
        <v>215</v>
      </c>
      <c r="B159" s="101" t="s">
        <v>226</v>
      </c>
      <c r="C159" s="82"/>
      <c r="D159" s="83"/>
      <c r="E159" s="60"/>
      <c r="F159" s="60"/>
      <c r="G159" s="60"/>
      <c r="H159" s="60"/>
      <c r="I159" s="60"/>
      <c r="J159" s="60"/>
      <c r="K159" s="60"/>
      <c r="L159" s="60"/>
      <c r="M159" s="60"/>
      <c r="N159" s="83"/>
      <c r="O159" s="83"/>
      <c r="P159" s="19" t="e">
        <f t="shared" si="15"/>
        <v>#DIV/0!</v>
      </c>
      <c r="Q159" s="19" t="e">
        <f t="shared" si="13"/>
        <v>#DIV/0!</v>
      </c>
    </row>
    <row r="160" spans="1:17" s="20" customFormat="1" ht="32.25" hidden="1">
      <c r="A160" s="87" t="s">
        <v>215</v>
      </c>
      <c r="B160" s="101" t="s">
        <v>227</v>
      </c>
      <c r="C160" s="82"/>
      <c r="D160" s="83"/>
      <c r="E160" s="60"/>
      <c r="F160" s="60"/>
      <c r="G160" s="60"/>
      <c r="H160" s="60"/>
      <c r="I160" s="60"/>
      <c r="J160" s="60"/>
      <c r="K160" s="60"/>
      <c r="L160" s="60"/>
      <c r="M160" s="60"/>
      <c r="N160" s="83"/>
      <c r="O160" s="83"/>
      <c r="P160" s="19" t="e">
        <f t="shared" si="15"/>
        <v>#DIV/0!</v>
      </c>
      <c r="Q160" s="19" t="e">
        <f t="shared" si="13"/>
        <v>#DIV/0!</v>
      </c>
    </row>
    <row r="161" spans="1:17" s="20" customFormat="1" ht="79.5" hidden="1">
      <c r="A161" s="87" t="s">
        <v>215</v>
      </c>
      <c r="B161" s="100" t="s">
        <v>228</v>
      </c>
      <c r="C161" s="82"/>
      <c r="D161" s="83"/>
      <c r="E161" s="60"/>
      <c r="F161" s="60"/>
      <c r="G161" s="60"/>
      <c r="H161" s="60"/>
      <c r="I161" s="60"/>
      <c r="J161" s="60"/>
      <c r="K161" s="60"/>
      <c r="L161" s="60"/>
      <c r="M161" s="60"/>
      <c r="N161" s="83"/>
      <c r="O161" s="83"/>
      <c r="P161" s="19" t="e">
        <f t="shared" si="15"/>
        <v>#DIV/0!</v>
      </c>
      <c r="Q161" s="19" t="e">
        <f t="shared" si="13"/>
        <v>#DIV/0!</v>
      </c>
    </row>
    <row r="162" spans="1:17" s="20" customFormat="1" ht="48" hidden="1">
      <c r="A162" s="87" t="s">
        <v>215</v>
      </c>
      <c r="B162" s="100" t="s">
        <v>229</v>
      </c>
      <c r="C162" s="82">
        <f>SUM(C163:C164)</f>
        <v>0</v>
      </c>
      <c r="D162" s="83">
        <f>SUM(D163:D164)</f>
        <v>0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83">
        <f>SUM(N163:N164)</f>
        <v>0</v>
      </c>
      <c r="O162" s="83">
        <f>SUM(O163:O164)</f>
        <v>0</v>
      </c>
      <c r="P162" s="19" t="e">
        <f t="shared" si="15"/>
        <v>#DIV/0!</v>
      </c>
      <c r="Q162" s="19" t="e">
        <f t="shared" si="13"/>
        <v>#DIV/0!</v>
      </c>
    </row>
    <row r="163" spans="1:17" s="20" customFormat="1" ht="18.75" hidden="1">
      <c r="A163" s="87" t="s">
        <v>215</v>
      </c>
      <c r="B163" s="101" t="s">
        <v>230</v>
      </c>
      <c r="C163" s="82"/>
      <c r="D163" s="83"/>
      <c r="E163" s="60"/>
      <c r="F163" s="60"/>
      <c r="G163" s="60"/>
      <c r="H163" s="60"/>
      <c r="I163" s="60"/>
      <c r="J163" s="60"/>
      <c r="K163" s="60"/>
      <c r="L163" s="60"/>
      <c r="M163" s="60"/>
      <c r="N163" s="83"/>
      <c r="O163" s="83"/>
      <c r="P163" s="19" t="e">
        <f t="shared" si="15"/>
        <v>#DIV/0!</v>
      </c>
      <c r="Q163" s="19" t="e">
        <f t="shared" si="13"/>
        <v>#DIV/0!</v>
      </c>
    </row>
    <row r="164" spans="1:17" s="20" customFormat="1" ht="18.75" hidden="1">
      <c r="A164" s="87" t="s">
        <v>215</v>
      </c>
      <c r="B164" s="101" t="s">
        <v>231</v>
      </c>
      <c r="C164" s="82"/>
      <c r="D164" s="83"/>
      <c r="E164" s="60"/>
      <c r="F164" s="60"/>
      <c r="G164" s="60"/>
      <c r="H164" s="60"/>
      <c r="I164" s="60"/>
      <c r="J164" s="60"/>
      <c r="K164" s="60"/>
      <c r="L164" s="60"/>
      <c r="M164" s="60"/>
      <c r="N164" s="83"/>
      <c r="O164" s="83"/>
      <c r="P164" s="19" t="e">
        <f t="shared" si="15"/>
        <v>#DIV/0!</v>
      </c>
      <c r="Q164" s="19" t="e">
        <f t="shared" si="13"/>
        <v>#DIV/0!</v>
      </c>
    </row>
    <row r="165" spans="1:17" s="20" customFormat="1" ht="32.25" hidden="1">
      <c r="A165" s="87" t="s">
        <v>215</v>
      </c>
      <c r="B165" s="88" t="s">
        <v>232</v>
      </c>
      <c r="C165" s="82"/>
      <c r="D165" s="83"/>
      <c r="E165" s="60"/>
      <c r="F165" s="60"/>
      <c r="G165" s="60"/>
      <c r="H165" s="60"/>
      <c r="I165" s="60"/>
      <c r="J165" s="60"/>
      <c r="K165" s="60"/>
      <c r="L165" s="60"/>
      <c r="M165" s="60"/>
      <c r="N165" s="83"/>
      <c r="O165" s="83"/>
      <c r="P165" s="19" t="e">
        <f t="shared" si="15"/>
        <v>#DIV/0!</v>
      </c>
      <c r="Q165" s="19" t="e">
        <f t="shared" si="13"/>
        <v>#DIV/0!</v>
      </c>
    </row>
    <row r="166" spans="1:17" s="20" customFormat="1" ht="18.75" hidden="1">
      <c r="A166" s="87" t="s">
        <v>233</v>
      </c>
      <c r="B166" s="99" t="s">
        <v>234</v>
      </c>
      <c r="C166" s="82">
        <f>C167</f>
        <v>0</v>
      </c>
      <c r="D166" s="83">
        <f>D167</f>
        <v>0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83">
        <f>N167</f>
        <v>0</v>
      </c>
      <c r="O166" s="83">
        <f>O167</f>
        <v>0</v>
      </c>
      <c r="P166" s="19" t="e">
        <f t="shared" si="15"/>
        <v>#DIV/0!</v>
      </c>
      <c r="Q166" s="19" t="e">
        <f t="shared" si="13"/>
        <v>#DIV/0!</v>
      </c>
    </row>
    <row r="167" spans="1:17" s="20" customFormat="1" ht="32.25" hidden="1">
      <c r="A167" s="87" t="s">
        <v>233</v>
      </c>
      <c r="B167" s="88" t="s">
        <v>235</v>
      </c>
      <c r="C167" s="82"/>
      <c r="D167" s="83"/>
      <c r="E167" s="60"/>
      <c r="F167" s="60"/>
      <c r="G167" s="60"/>
      <c r="H167" s="60"/>
      <c r="I167" s="60"/>
      <c r="J167" s="60"/>
      <c r="K167" s="60"/>
      <c r="L167" s="60"/>
      <c r="M167" s="60"/>
      <c r="N167" s="83"/>
      <c r="O167" s="83"/>
      <c r="P167" s="19" t="e">
        <f t="shared" si="15"/>
        <v>#DIV/0!</v>
      </c>
      <c r="Q167" s="19" t="e">
        <f t="shared" si="13"/>
        <v>#DIV/0!</v>
      </c>
    </row>
    <row r="168" spans="1:17" s="20" customFormat="1" ht="20.25" customHeight="1">
      <c r="A168" s="87" t="s">
        <v>215</v>
      </c>
      <c r="B168" s="90" t="s">
        <v>236</v>
      </c>
      <c r="C168" s="82">
        <v>92605387</v>
      </c>
      <c r="D168" s="83">
        <v>92605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84">
        <v>90180</v>
      </c>
      <c r="O168" s="83">
        <v>85829</v>
      </c>
      <c r="P168" s="19">
        <f>O168/D168*100</f>
        <v>92.68290049133417</v>
      </c>
      <c r="Q168" s="19">
        <f>O168/N168*100</f>
        <v>95.17520514526502</v>
      </c>
    </row>
    <row r="169" spans="1:17" s="20" customFormat="1" ht="18.75">
      <c r="A169" s="87" t="s">
        <v>237</v>
      </c>
      <c r="B169" s="99" t="s">
        <v>238</v>
      </c>
      <c r="C169" s="82">
        <v>523508300</v>
      </c>
      <c r="D169" s="83">
        <v>523508</v>
      </c>
      <c r="E169" s="60">
        <v>273700</v>
      </c>
      <c r="F169" s="60"/>
      <c r="G169" s="60"/>
      <c r="H169" s="60"/>
      <c r="I169" s="60">
        <v>12744</v>
      </c>
      <c r="J169" s="60"/>
      <c r="K169" s="60"/>
      <c r="L169" s="60"/>
      <c r="M169" s="60"/>
      <c r="N169" s="84">
        <v>464058</v>
      </c>
      <c r="O169" s="83">
        <v>79424</v>
      </c>
      <c r="P169" s="25">
        <f t="shared" si="15"/>
        <v>15.171496901671034</v>
      </c>
      <c r="Q169" s="25">
        <f aca="true" t="shared" si="17" ref="Q169:Q234">O169/N169*100</f>
        <v>17.1151019915614</v>
      </c>
    </row>
    <row r="170" spans="1:17" s="20" customFormat="1" ht="32.25" hidden="1">
      <c r="A170" s="87" t="s">
        <v>237</v>
      </c>
      <c r="B170" s="100" t="s">
        <v>239</v>
      </c>
      <c r="C170" s="82"/>
      <c r="D170" s="83"/>
      <c r="E170" s="60"/>
      <c r="F170" s="60"/>
      <c r="G170" s="60"/>
      <c r="H170" s="60"/>
      <c r="I170" s="60"/>
      <c r="J170" s="60"/>
      <c r="K170" s="60"/>
      <c r="L170" s="60"/>
      <c r="M170" s="60"/>
      <c r="N170" s="83"/>
      <c r="O170" s="83"/>
      <c r="P170" s="25" t="e">
        <f t="shared" si="15"/>
        <v>#DIV/0!</v>
      </c>
      <c r="Q170" s="25" t="e">
        <f t="shared" si="17"/>
        <v>#DIV/0!</v>
      </c>
    </row>
    <row r="171" spans="1:17" s="20" customFormat="1" ht="32.25" hidden="1">
      <c r="A171" s="87" t="s">
        <v>237</v>
      </c>
      <c r="B171" s="88" t="s">
        <v>240</v>
      </c>
      <c r="C171" s="82"/>
      <c r="D171" s="83"/>
      <c r="E171" s="60"/>
      <c r="F171" s="60"/>
      <c r="G171" s="60"/>
      <c r="H171" s="60"/>
      <c r="I171" s="60"/>
      <c r="J171" s="60"/>
      <c r="K171" s="60"/>
      <c r="L171" s="60"/>
      <c r="M171" s="60"/>
      <c r="N171" s="83"/>
      <c r="O171" s="83"/>
      <c r="P171" s="25" t="e">
        <f t="shared" si="15"/>
        <v>#DIV/0!</v>
      </c>
      <c r="Q171" s="25" t="e">
        <f t="shared" si="17"/>
        <v>#DIV/0!</v>
      </c>
    </row>
    <row r="172" spans="1:17" s="20" customFormat="1" ht="48" hidden="1">
      <c r="A172" s="87" t="s">
        <v>237</v>
      </c>
      <c r="B172" s="88" t="s">
        <v>241</v>
      </c>
      <c r="C172" s="82"/>
      <c r="D172" s="83"/>
      <c r="E172" s="60"/>
      <c r="F172" s="60"/>
      <c r="G172" s="60"/>
      <c r="H172" s="60"/>
      <c r="I172" s="60"/>
      <c r="J172" s="60"/>
      <c r="K172" s="60"/>
      <c r="L172" s="60"/>
      <c r="M172" s="60"/>
      <c r="N172" s="83"/>
      <c r="O172" s="83"/>
      <c r="P172" s="25" t="e">
        <f t="shared" si="15"/>
        <v>#DIV/0!</v>
      </c>
      <c r="Q172" s="25" t="e">
        <f t="shared" si="17"/>
        <v>#DIV/0!</v>
      </c>
    </row>
    <row r="173" spans="1:17" s="20" customFormat="1" ht="18.75" hidden="1">
      <c r="A173" s="87" t="s">
        <v>237</v>
      </c>
      <c r="B173" s="88" t="s">
        <v>242</v>
      </c>
      <c r="C173" s="82">
        <f>SUM(C174:C176)</f>
        <v>0</v>
      </c>
      <c r="D173" s="83">
        <f>SUM(D174:D176)</f>
        <v>0</v>
      </c>
      <c r="E173" s="60"/>
      <c r="F173" s="60"/>
      <c r="G173" s="60"/>
      <c r="H173" s="60"/>
      <c r="I173" s="60"/>
      <c r="J173" s="60"/>
      <c r="K173" s="60"/>
      <c r="L173" s="60"/>
      <c r="M173" s="60"/>
      <c r="N173" s="83"/>
      <c r="O173" s="83"/>
      <c r="P173" s="25" t="e">
        <f t="shared" si="15"/>
        <v>#DIV/0!</v>
      </c>
      <c r="Q173" s="25" t="e">
        <f t="shared" si="17"/>
        <v>#DIV/0!</v>
      </c>
    </row>
    <row r="174" spans="1:17" s="20" customFormat="1" ht="79.5" hidden="1">
      <c r="A174" s="87" t="s">
        <v>237</v>
      </c>
      <c r="B174" s="103" t="s">
        <v>243</v>
      </c>
      <c r="C174" s="82"/>
      <c r="D174" s="83"/>
      <c r="E174" s="60"/>
      <c r="F174" s="60"/>
      <c r="G174" s="60"/>
      <c r="H174" s="60"/>
      <c r="I174" s="60"/>
      <c r="J174" s="60"/>
      <c r="K174" s="60"/>
      <c r="L174" s="60"/>
      <c r="M174" s="60"/>
      <c r="N174" s="83"/>
      <c r="O174" s="83"/>
      <c r="P174" s="25" t="e">
        <f t="shared" si="15"/>
        <v>#DIV/0!</v>
      </c>
      <c r="Q174" s="25" t="e">
        <f t="shared" si="17"/>
        <v>#DIV/0!</v>
      </c>
    </row>
    <row r="175" spans="1:17" s="20" customFormat="1" ht="18.75" hidden="1">
      <c r="A175" s="87" t="s">
        <v>237</v>
      </c>
      <c r="B175" s="103" t="s">
        <v>244</v>
      </c>
      <c r="C175" s="82"/>
      <c r="D175" s="83"/>
      <c r="E175" s="60"/>
      <c r="F175" s="60"/>
      <c r="G175" s="60"/>
      <c r="H175" s="60"/>
      <c r="I175" s="60"/>
      <c r="J175" s="60"/>
      <c r="K175" s="60"/>
      <c r="L175" s="60"/>
      <c r="M175" s="60"/>
      <c r="N175" s="83"/>
      <c r="O175" s="83"/>
      <c r="P175" s="25" t="e">
        <f t="shared" si="15"/>
        <v>#DIV/0!</v>
      </c>
      <c r="Q175" s="25" t="e">
        <f t="shared" si="17"/>
        <v>#DIV/0!</v>
      </c>
    </row>
    <row r="176" spans="1:17" s="20" customFormat="1" ht="63.75" hidden="1">
      <c r="A176" s="87" t="s">
        <v>237</v>
      </c>
      <c r="B176" s="103" t="s">
        <v>245</v>
      </c>
      <c r="C176" s="82"/>
      <c r="D176" s="83"/>
      <c r="E176" s="60"/>
      <c r="F176" s="60"/>
      <c r="G176" s="60"/>
      <c r="H176" s="60"/>
      <c r="I176" s="60"/>
      <c r="J176" s="60"/>
      <c r="K176" s="60"/>
      <c r="L176" s="60"/>
      <c r="M176" s="60"/>
      <c r="N176" s="83"/>
      <c r="O176" s="83"/>
      <c r="P176" s="25" t="e">
        <f t="shared" si="15"/>
        <v>#DIV/0!</v>
      </c>
      <c r="Q176" s="25" t="e">
        <f t="shared" si="17"/>
        <v>#DIV/0!</v>
      </c>
    </row>
    <row r="177" spans="1:17" s="20" customFormat="1" ht="18.75" customHeight="1">
      <c r="A177" s="87" t="s">
        <v>246</v>
      </c>
      <c r="B177" s="81" t="s">
        <v>247</v>
      </c>
      <c r="C177" s="82">
        <v>16145000</v>
      </c>
      <c r="D177" s="83">
        <v>16145</v>
      </c>
      <c r="E177" s="60">
        <v>4600</v>
      </c>
      <c r="F177" s="60"/>
      <c r="G177" s="60"/>
      <c r="H177" s="60"/>
      <c r="I177" s="60"/>
      <c r="J177" s="60"/>
      <c r="K177" s="60"/>
      <c r="L177" s="60"/>
      <c r="M177" s="60"/>
      <c r="N177" s="83">
        <v>13705</v>
      </c>
      <c r="O177" s="83">
        <v>11323</v>
      </c>
      <c r="P177" s="25">
        <f t="shared" si="15"/>
        <v>70.13316816351812</v>
      </c>
      <c r="Q177" s="25">
        <f t="shared" si="17"/>
        <v>82.61948194089749</v>
      </c>
    </row>
    <row r="178" spans="1:17" s="20" customFormat="1" ht="63.75" hidden="1">
      <c r="A178" s="87" t="s">
        <v>246</v>
      </c>
      <c r="B178" s="104" t="s">
        <v>248</v>
      </c>
      <c r="C178" s="82"/>
      <c r="D178" s="83"/>
      <c r="E178" s="60"/>
      <c r="F178" s="60"/>
      <c r="G178" s="60"/>
      <c r="H178" s="60"/>
      <c r="I178" s="60"/>
      <c r="J178" s="60"/>
      <c r="K178" s="60"/>
      <c r="L178" s="60"/>
      <c r="M178" s="60"/>
      <c r="N178" s="83"/>
      <c r="O178" s="83"/>
      <c r="P178" s="25" t="e">
        <f t="shared" si="15"/>
        <v>#DIV/0!</v>
      </c>
      <c r="Q178" s="25" t="e">
        <f t="shared" si="17"/>
        <v>#DIV/0!</v>
      </c>
    </row>
    <row r="179" spans="1:17" s="20" customFormat="1" ht="111" hidden="1">
      <c r="A179" s="87" t="s">
        <v>246</v>
      </c>
      <c r="B179" s="88" t="s">
        <v>249</v>
      </c>
      <c r="C179" s="82"/>
      <c r="D179" s="83"/>
      <c r="E179" s="60"/>
      <c r="F179" s="60"/>
      <c r="G179" s="60"/>
      <c r="H179" s="60"/>
      <c r="I179" s="60"/>
      <c r="J179" s="60"/>
      <c r="K179" s="60"/>
      <c r="L179" s="60"/>
      <c r="M179" s="60"/>
      <c r="N179" s="83"/>
      <c r="O179" s="83"/>
      <c r="P179" s="25" t="e">
        <f t="shared" si="15"/>
        <v>#DIV/0!</v>
      </c>
      <c r="Q179" s="25" t="e">
        <f t="shared" si="17"/>
        <v>#DIV/0!</v>
      </c>
    </row>
    <row r="180" spans="1:17" s="20" customFormat="1" ht="33" customHeight="1">
      <c r="A180" s="87" t="s">
        <v>250</v>
      </c>
      <c r="B180" s="81" t="s">
        <v>251</v>
      </c>
      <c r="C180" s="82">
        <v>134462700</v>
      </c>
      <c r="D180" s="83">
        <v>134463</v>
      </c>
      <c r="E180" s="60"/>
      <c r="F180" s="60"/>
      <c r="G180" s="60"/>
      <c r="H180" s="60"/>
      <c r="I180" s="60"/>
      <c r="J180" s="60"/>
      <c r="K180" s="60"/>
      <c r="L180" s="60"/>
      <c r="M180" s="60"/>
      <c r="N180" s="84">
        <v>84232</v>
      </c>
      <c r="O180" s="83">
        <v>64390</v>
      </c>
      <c r="P180" s="25">
        <f t="shared" si="15"/>
        <v>47.8867792626968</v>
      </c>
      <c r="Q180" s="25">
        <f t="shared" si="17"/>
        <v>76.44363187387216</v>
      </c>
    </row>
    <row r="181" spans="1:17" s="20" customFormat="1" ht="32.25" hidden="1">
      <c r="A181" s="87" t="s">
        <v>250</v>
      </c>
      <c r="B181" s="88" t="s">
        <v>239</v>
      </c>
      <c r="C181" s="85"/>
      <c r="D181" s="86"/>
      <c r="E181" s="60"/>
      <c r="F181" s="60"/>
      <c r="G181" s="60"/>
      <c r="H181" s="60"/>
      <c r="I181" s="60"/>
      <c r="J181" s="60"/>
      <c r="K181" s="60"/>
      <c r="L181" s="60"/>
      <c r="M181" s="60"/>
      <c r="N181" s="86"/>
      <c r="O181" s="86"/>
      <c r="P181" s="19" t="e">
        <f t="shared" si="15"/>
        <v>#DIV/0!</v>
      </c>
      <c r="Q181" s="19" t="e">
        <f t="shared" si="17"/>
        <v>#DIV/0!</v>
      </c>
    </row>
    <row r="182" spans="1:17" s="20" customFormat="1" ht="32.25" hidden="1">
      <c r="A182" s="87" t="s">
        <v>250</v>
      </c>
      <c r="B182" s="88" t="s">
        <v>252</v>
      </c>
      <c r="C182" s="85"/>
      <c r="D182" s="86"/>
      <c r="E182" s="60"/>
      <c r="F182" s="60"/>
      <c r="G182" s="60"/>
      <c r="H182" s="60"/>
      <c r="I182" s="60"/>
      <c r="J182" s="60"/>
      <c r="K182" s="60"/>
      <c r="L182" s="60"/>
      <c r="M182" s="60"/>
      <c r="N182" s="86"/>
      <c r="O182" s="86"/>
      <c r="P182" s="19" t="e">
        <f t="shared" si="15"/>
        <v>#DIV/0!</v>
      </c>
      <c r="Q182" s="19" t="e">
        <f t="shared" si="17"/>
        <v>#DIV/0!</v>
      </c>
    </row>
    <row r="183" spans="1:17" s="20" customFormat="1" ht="48" hidden="1">
      <c r="A183" s="87" t="s">
        <v>250</v>
      </c>
      <c r="B183" s="88" t="s">
        <v>253</v>
      </c>
      <c r="C183" s="85"/>
      <c r="D183" s="86"/>
      <c r="E183" s="60"/>
      <c r="F183" s="60"/>
      <c r="G183" s="60"/>
      <c r="H183" s="60"/>
      <c r="I183" s="60"/>
      <c r="J183" s="60"/>
      <c r="K183" s="60"/>
      <c r="L183" s="60"/>
      <c r="M183" s="60"/>
      <c r="N183" s="86"/>
      <c r="O183" s="86"/>
      <c r="P183" s="19" t="e">
        <f t="shared" si="15"/>
        <v>#DIV/0!</v>
      </c>
      <c r="Q183" s="19" t="e">
        <f t="shared" si="17"/>
        <v>#DIV/0!</v>
      </c>
    </row>
    <row r="184" spans="1:17" s="20" customFormat="1" ht="48" hidden="1">
      <c r="A184" s="87" t="s">
        <v>250</v>
      </c>
      <c r="B184" s="88" t="s">
        <v>254</v>
      </c>
      <c r="C184" s="85"/>
      <c r="D184" s="86"/>
      <c r="E184" s="60"/>
      <c r="F184" s="60"/>
      <c r="G184" s="60"/>
      <c r="H184" s="60"/>
      <c r="I184" s="60"/>
      <c r="J184" s="60"/>
      <c r="K184" s="60"/>
      <c r="L184" s="60"/>
      <c r="M184" s="60"/>
      <c r="N184" s="86"/>
      <c r="O184" s="86"/>
      <c r="P184" s="19" t="e">
        <f t="shared" si="15"/>
        <v>#DIV/0!</v>
      </c>
      <c r="Q184" s="19" t="e">
        <f t="shared" si="17"/>
        <v>#DIV/0!</v>
      </c>
    </row>
    <row r="185" spans="1:17" s="20" customFormat="1" ht="48" hidden="1">
      <c r="A185" s="87" t="s">
        <v>250</v>
      </c>
      <c r="B185" s="88" t="s">
        <v>255</v>
      </c>
      <c r="C185" s="85"/>
      <c r="D185" s="86"/>
      <c r="E185" s="60"/>
      <c r="F185" s="60"/>
      <c r="G185" s="60"/>
      <c r="H185" s="60"/>
      <c r="I185" s="60"/>
      <c r="J185" s="60"/>
      <c r="K185" s="60"/>
      <c r="L185" s="60"/>
      <c r="M185" s="60"/>
      <c r="N185" s="86"/>
      <c r="O185" s="86"/>
      <c r="P185" s="19" t="e">
        <f t="shared" si="15"/>
        <v>#DIV/0!</v>
      </c>
      <c r="Q185" s="19" t="e">
        <f t="shared" si="17"/>
        <v>#DIV/0!</v>
      </c>
    </row>
    <row r="186" spans="1:17" s="20" customFormat="1" ht="79.5" hidden="1">
      <c r="A186" s="87" t="s">
        <v>250</v>
      </c>
      <c r="B186" s="88" t="s">
        <v>256</v>
      </c>
      <c r="C186" s="85"/>
      <c r="D186" s="86"/>
      <c r="E186" s="60"/>
      <c r="F186" s="60"/>
      <c r="G186" s="60"/>
      <c r="H186" s="60"/>
      <c r="I186" s="60"/>
      <c r="J186" s="60"/>
      <c r="K186" s="60"/>
      <c r="L186" s="60"/>
      <c r="M186" s="60"/>
      <c r="N186" s="86"/>
      <c r="O186" s="86"/>
      <c r="P186" s="19" t="e">
        <f t="shared" si="15"/>
        <v>#DIV/0!</v>
      </c>
      <c r="Q186" s="19" t="e">
        <f t="shared" si="17"/>
        <v>#DIV/0!</v>
      </c>
    </row>
    <row r="187" spans="1:17" s="20" customFormat="1" ht="111" hidden="1">
      <c r="A187" s="87" t="s">
        <v>250</v>
      </c>
      <c r="B187" s="100" t="s">
        <v>257</v>
      </c>
      <c r="C187" s="85"/>
      <c r="D187" s="86"/>
      <c r="E187" s="60"/>
      <c r="F187" s="60"/>
      <c r="G187" s="60"/>
      <c r="H187" s="60"/>
      <c r="I187" s="60"/>
      <c r="J187" s="60"/>
      <c r="K187" s="60"/>
      <c r="L187" s="60"/>
      <c r="M187" s="60"/>
      <c r="N187" s="86"/>
      <c r="O187" s="86"/>
      <c r="P187" s="19" t="e">
        <f t="shared" si="15"/>
        <v>#DIV/0!</v>
      </c>
      <c r="Q187" s="19" t="e">
        <f t="shared" si="17"/>
        <v>#DIV/0!</v>
      </c>
    </row>
    <row r="188" spans="1:17" s="20" customFormat="1" ht="63.75" hidden="1">
      <c r="A188" s="87" t="s">
        <v>250</v>
      </c>
      <c r="B188" s="88" t="s">
        <v>258</v>
      </c>
      <c r="C188" s="85"/>
      <c r="D188" s="86"/>
      <c r="E188" s="60"/>
      <c r="F188" s="60"/>
      <c r="G188" s="60"/>
      <c r="H188" s="60"/>
      <c r="I188" s="60"/>
      <c r="J188" s="60"/>
      <c r="K188" s="60"/>
      <c r="L188" s="60"/>
      <c r="M188" s="60"/>
      <c r="N188" s="86"/>
      <c r="O188" s="86"/>
      <c r="P188" s="19" t="e">
        <f t="shared" si="15"/>
        <v>#DIV/0!</v>
      </c>
      <c r="Q188" s="19" t="e">
        <f t="shared" si="17"/>
        <v>#DIV/0!</v>
      </c>
    </row>
    <row r="189" spans="1:17" s="20" customFormat="1" ht="63.75" hidden="1">
      <c r="A189" s="87"/>
      <c r="B189" s="103" t="s">
        <v>259</v>
      </c>
      <c r="C189" s="85"/>
      <c r="D189" s="86"/>
      <c r="E189" s="60"/>
      <c r="F189" s="60"/>
      <c r="G189" s="60"/>
      <c r="H189" s="60"/>
      <c r="I189" s="60"/>
      <c r="J189" s="60"/>
      <c r="K189" s="60"/>
      <c r="L189" s="60"/>
      <c r="M189" s="60"/>
      <c r="N189" s="86"/>
      <c r="O189" s="86"/>
      <c r="P189" s="19" t="e">
        <f t="shared" si="15"/>
        <v>#DIV/0!</v>
      </c>
      <c r="Q189" s="19" t="e">
        <f t="shared" si="17"/>
        <v>#DIV/0!</v>
      </c>
    </row>
    <row r="190" spans="1:17" s="20" customFormat="1" ht="32.25" hidden="1">
      <c r="A190" s="87" t="s">
        <v>250</v>
      </c>
      <c r="B190" s="88" t="s">
        <v>260</v>
      </c>
      <c r="C190" s="85"/>
      <c r="D190" s="86"/>
      <c r="E190" s="60"/>
      <c r="F190" s="60"/>
      <c r="G190" s="60"/>
      <c r="H190" s="60"/>
      <c r="I190" s="60"/>
      <c r="J190" s="60"/>
      <c r="K190" s="60"/>
      <c r="L190" s="60"/>
      <c r="M190" s="60"/>
      <c r="N190" s="86"/>
      <c r="O190" s="86"/>
      <c r="P190" s="19" t="e">
        <f t="shared" si="15"/>
        <v>#DIV/0!</v>
      </c>
      <c r="Q190" s="19" t="e">
        <f t="shared" si="17"/>
        <v>#DIV/0!</v>
      </c>
    </row>
    <row r="191" spans="1:17" s="20" customFormat="1" ht="32.25" hidden="1">
      <c r="A191" s="87" t="s">
        <v>250</v>
      </c>
      <c r="B191" s="88" t="s">
        <v>261</v>
      </c>
      <c r="C191" s="85"/>
      <c r="D191" s="86"/>
      <c r="E191" s="60"/>
      <c r="F191" s="60"/>
      <c r="G191" s="60"/>
      <c r="H191" s="60"/>
      <c r="I191" s="60"/>
      <c r="J191" s="60"/>
      <c r="K191" s="60"/>
      <c r="L191" s="60"/>
      <c r="M191" s="60"/>
      <c r="N191" s="86"/>
      <c r="O191" s="86"/>
      <c r="P191" s="19" t="e">
        <f t="shared" si="15"/>
        <v>#DIV/0!</v>
      </c>
      <c r="Q191" s="19" t="e">
        <f t="shared" si="17"/>
        <v>#DIV/0!</v>
      </c>
    </row>
    <row r="192" spans="1:17" s="20" customFormat="1" ht="63.75" hidden="1">
      <c r="A192" s="87" t="s">
        <v>250</v>
      </c>
      <c r="B192" s="88" t="s">
        <v>262</v>
      </c>
      <c r="C192" s="85"/>
      <c r="D192" s="86"/>
      <c r="E192" s="60"/>
      <c r="F192" s="60"/>
      <c r="G192" s="60"/>
      <c r="H192" s="60"/>
      <c r="I192" s="60"/>
      <c r="J192" s="60"/>
      <c r="K192" s="60"/>
      <c r="L192" s="60"/>
      <c r="M192" s="60"/>
      <c r="N192" s="86"/>
      <c r="O192" s="86"/>
      <c r="P192" s="19" t="e">
        <f t="shared" si="15"/>
        <v>#DIV/0!</v>
      </c>
      <c r="Q192" s="19" t="e">
        <f t="shared" si="17"/>
        <v>#DIV/0!</v>
      </c>
    </row>
    <row r="193" spans="1:17" s="20" customFormat="1" ht="18.75">
      <c r="A193" s="75" t="s">
        <v>263</v>
      </c>
      <c r="B193" s="76" t="s">
        <v>264</v>
      </c>
      <c r="C193" s="77">
        <f>SUM(C194+C195+C197)</f>
        <v>2975503837.68</v>
      </c>
      <c r="D193" s="78">
        <f>SUM(D194+D195+D197)</f>
        <v>2975504</v>
      </c>
      <c r="E193" s="60">
        <f>SUM(E194+E195+E197)</f>
        <v>785999</v>
      </c>
      <c r="F193" s="60"/>
      <c r="G193" s="60"/>
      <c r="H193" s="60"/>
      <c r="I193" s="60"/>
      <c r="J193" s="60"/>
      <c r="K193" s="60"/>
      <c r="L193" s="60"/>
      <c r="M193" s="60"/>
      <c r="N193" s="79">
        <f>SUM(N194+N195+N197)</f>
        <v>2358493</v>
      </c>
      <c r="O193" s="78">
        <f>SUM(O194+O195+O197)</f>
        <v>1819638</v>
      </c>
      <c r="P193" s="19">
        <f t="shared" si="15"/>
        <v>61.15394232372062</v>
      </c>
      <c r="Q193" s="19">
        <f t="shared" si="17"/>
        <v>77.15257157854613</v>
      </c>
    </row>
    <row r="194" spans="1:17" s="20" customFormat="1" ht="18.75">
      <c r="A194" s="87" t="s">
        <v>265</v>
      </c>
      <c r="B194" s="97" t="s">
        <v>266</v>
      </c>
      <c r="C194" s="82">
        <v>720524803.88</v>
      </c>
      <c r="D194" s="83">
        <v>720525</v>
      </c>
      <c r="E194" s="60">
        <v>237355</v>
      </c>
      <c r="F194" s="60">
        <v>7000</v>
      </c>
      <c r="G194" s="60"/>
      <c r="H194" s="60"/>
      <c r="I194" s="60"/>
      <c r="J194" s="60"/>
      <c r="K194" s="60"/>
      <c r="L194" s="60"/>
      <c r="M194" s="60"/>
      <c r="N194" s="83">
        <v>552319</v>
      </c>
      <c r="O194" s="83">
        <v>418466</v>
      </c>
      <c r="P194" s="25">
        <f t="shared" si="15"/>
        <v>58.077929287672184</v>
      </c>
      <c r="Q194" s="25">
        <f t="shared" si="17"/>
        <v>75.7652733293622</v>
      </c>
    </row>
    <row r="195" spans="1:17" s="20" customFormat="1" ht="18.75">
      <c r="A195" s="87" t="s">
        <v>267</v>
      </c>
      <c r="B195" s="97" t="s">
        <v>268</v>
      </c>
      <c r="C195" s="82">
        <v>2205911074.68</v>
      </c>
      <c r="D195" s="86">
        <v>2205911</v>
      </c>
      <c r="E195" s="60">
        <v>376087</v>
      </c>
      <c r="F195" s="60">
        <v>1795</v>
      </c>
      <c r="G195" s="60">
        <v>2100</v>
      </c>
      <c r="H195" s="60"/>
      <c r="I195" s="60"/>
      <c r="J195" s="60"/>
      <c r="K195" s="60"/>
      <c r="L195" s="60"/>
      <c r="M195" s="60"/>
      <c r="N195" s="83">
        <v>1768304</v>
      </c>
      <c r="O195" s="83">
        <v>1367111</v>
      </c>
      <c r="P195" s="25">
        <f t="shared" si="15"/>
        <v>61.97489381937893</v>
      </c>
      <c r="Q195" s="25">
        <f t="shared" si="17"/>
        <v>77.31198934119925</v>
      </c>
    </row>
    <row r="196" spans="1:17" s="20" customFormat="1" ht="48" hidden="1">
      <c r="A196" s="87" t="s">
        <v>267</v>
      </c>
      <c r="B196" s="88" t="s">
        <v>269</v>
      </c>
      <c r="C196" s="82">
        <f>SUM(E196)</f>
        <v>0</v>
      </c>
      <c r="D196" s="83">
        <f>SUM(F196)</f>
        <v>0</v>
      </c>
      <c r="E196" s="60"/>
      <c r="F196" s="60"/>
      <c r="G196" s="60"/>
      <c r="H196" s="60"/>
      <c r="I196" s="60"/>
      <c r="J196" s="60"/>
      <c r="K196" s="60"/>
      <c r="L196" s="60"/>
      <c r="M196" s="60"/>
      <c r="N196" s="83"/>
      <c r="O196" s="83"/>
      <c r="P196" s="25" t="e">
        <f t="shared" si="15"/>
        <v>#DIV/0!</v>
      </c>
      <c r="Q196" s="25" t="e">
        <f t="shared" si="17"/>
        <v>#DIV/0!</v>
      </c>
    </row>
    <row r="197" spans="1:17" s="20" customFormat="1" ht="33" customHeight="1">
      <c r="A197" s="87" t="s">
        <v>270</v>
      </c>
      <c r="B197" s="81" t="s">
        <v>271</v>
      </c>
      <c r="C197" s="82">
        <v>49067959.12</v>
      </c>
      <c r="D197" s="83">
        <v>49068</v>
      </c>
      <c r="E197" s="60">
        <v>172557</v>
      </c>
      <c r="F197" s="60">
        <v>4720</v>
      </c>
      <c r="G197" s="60">
        <v>31005</v>
      </c>
      <c r="H197" s="60"/>
      <c r="I197" s="60"/>
      <c r="J197" s="60"/>
      <c r="K197" s="60"/>
      <c r="L197" s="60"/>
      <c r="M197" s="60"/>
      <c r="N197" s="84">
        <v>37870</v>
      </c>
      <c r="O197" s="83">
        <v>34061</v>
      </c>
      <c r="P197" s="25">
        <f t="shared" si="15"/>
        <v>69.41591261107035</v>
      </c>
      <c r="Q197" s="25">
        <f t="shared" si="17"/>
        <v>89.94190652231318</v>
      </c>
    </row>
    <row r="198" spans="1:17" s="20" customFormat="1" ht="32.25" hidden="1">
      <c r="A198" s="87" t="s">
        <v>270</v>
      </c>
      <c r="B198" s="88" t="s">
        <v>239</v>
      </c>
      <c r="C198" s="82"/>
      <c r="D198" s="83"/>
      <c r="E198" s="60"/>
      <c r="F198" s="60"/>
      <c r="G198" s="60"/>
      <c r="H198" s="60"/>
      <c r="I198" s="60"/>
      <c r="J198" s="60"/>
      <c r="K198" s="60"/>
      <c r="L198" s="60"/>
      <c r="M198" s="60"/>
      <c r="N198" s="83"/>
      <c r="O198" s="83"/>
      <c r="P198" s="25" t="e">
        <f t="shared" si="15"/>
        <v>#DIV/0!</v>
      </c>
      <c r="Q198" s="25" t="e">
        <f t="shared" si="17"/>
        <v>#DIV/0!</v>
      </c>
    </row>
    <row r="199" spans="1:17" s="20" customFormat="1" ht="32.25" hidden="1">
      <c r="A199" s="87" t="s">
        <v>270</v>
      </c>
      <c r="B199" s="88" t="s">
        <v>272</v>
      </c>
      <c r="C199" s="82"/>
      <c r="D199" s="83"/>
      <c r="E199" s="60"/>
      <c r="F199" s="60"/>
      <c r="G199" s="60"/>
      <c r="H199" s="60"/>
      <c r="I199" s="60"/>
      <c r="J199" s="60"/>
      <c r="K199" s="60"/>
      <c r="L199" s="60"/>
      <c r="M199" s="60"/>
      <c r="N199" s="83"/>
      <c r="O199" s="83"/>
      <c r="P199" s="25" t="e">
        <f t="shared" si="15"/>
        <v>#DIV/0!</v>
      </c>
      <c r="Q199" s="25" t="e">
        <f t="shared" si="17"/>
        <v>#DIV/0!</v>
      </c>
    </row>
    <row r="200" spans="1:17" s="20" customFormat="1" ht="16.5" customHeight="1">
      <c r="A200" s="105" t="s">
        <v>273</v>
      </c>
      <c r="B200" s="93" t="s">
        <v>274</v>
      </c>
      <c r="C200" s="77">
        <f>C202+C201+C203</f>
        <v>21665253.98</v>
      </c>
      <c r="D200" s="78">
        <f>D202+D201+D203</f>
        <v>21665</v>
      </c>
      <c r="E200" s="60"/>
      <c r="F200" s="60">
        <f>SUM(F203)</f>
        <v>500</v>
      </c>
      <c r="G200" s="60"/>
      <c r="H200" s="60"/>
      <c r="I200" s="60"/>
      <c r="J200" s="60"/>
      <c r="K200" s="60"/>
      <c r="L200" s="60"/>
      <c r="M200" s="60"/>
      <c r="N200" s="78">
        <f>N202+N201+N203</f>
        <v>15487</v>
      </c>
      <c r="O200" s="78">
        <f>O202+O201+O203</f>
        <v>9363</v>
      </c>
      <c r="P200" s="25">
        <f t="shared" si="15"/>
        <v>43.21717055158089</v>
      </c>
      <c r="Q200" s="25">
        <f t="shared" si="17"/>
        <v>60.45715761606508</v>
      </c>
    </row>
    <row r="201" spans="1:17" s="20" customFormat="1" ht="32.25" hidden="1">
      <c r="A201" s="87" t="s">
        <v>275</v>
      </c>
      <c r="B201" s="81" t="s">
        <v>276</v>
      </c>
      <c r="C201" s="82"/>
      <c r="D201" s="83"/>
      <c r="E201" s="60"/>
      <c r="F201" s="60"/>
      <c r="G201" s="60"/>
      <c r="H201" s="60"/>
      <c r="I201" s="60"/>
      <c r="J201" s="60"/>
      <c r="K201" s="60"/>
      <c r="L201" s="60"/>
      <c r="M201" s="60"/>
      <c r="N201" s="83"/>
      <c r="O201" s="83"/>
      <c r="P201" s="25" t="e">
        <f t="shared" si="15"/>
        <v>#DIV/0!</v>
      </c>
      <c r="Q201" s="25" t="e">
        <f t="shared" si="17"/>
        <v>#DIV/0!</v>
      </c>
    </row>
    <row r="202" spans="1:17" s="20" customFormat="1" ht="33" customHeight="1">
      <c r="A202" s="87" t="s">
        <v>277</v>
      </c>
      <c r="B202" s="81" t="s">
        <v>278</v>
      </c>
      <c r="C202" s="82">
        <v>2965000</v>
      </c>
      <c r="D202" s="83">
        <v>2965</v>
      </c>
      <c r="E202" s="60"/>
      <c r="F202" s="60"/>
      <c r="G202" s="60"/>
      <c r="H202" s="60"/>
      <c r="I202" s="60"/>
      <c r="J202" s="60"/>
      <c r="K202" s="60"/>
      <c r="L202" s="60"/>
      <c r="M202" s="60"/>
      <c r="N202" s="83">
        <v>2240</v>
      </c>
      <c r="O202" s="83">
        <v>1885</v>
      </c>
      <c r="P202" s="25">
        <f t="shared" si="15"/>
        <v>63.57504215851601</v>
      </c>
      <c r="Q202" s="25">
        <f t="shared" si="17"/>
        <v>84.15178571428571</v>
      </c>
    </row>
    <row r="203" spans="1:17" s="20" customFormat="1" ht="35.25" customHeight="1">
      <c r="A203" s="87" t="s">
        <v>279</v>
      </c>
      <c r="B203" s="81" t="s">
        <v>280</v>
      </c>
      <c r="C203" s="82">
        <v>18700253.98</v>
      </c>
      <c r="D203" s="83">
        <v>18700</v>
      </c>
      <c r="E203" s="60"/>
      <c r="F203" s="60">
        <v>500</v>
      </c>
      <c r="G203" s="60"/>
      <c r="H203" s="60"/>
      <c r="I203" s="60"/>
      <c r="J203" s="60"/>
      <c r="K203" s="60"/>
      <c r="L203" s="60"/>
      <c r="M203" s="60"/>
      <c r="N203" s="83">
        <v>13247</v>
      </c>
      <c r="O203" s="83">
        <v>7478</v>
      </c>
      <c r="P203" s="25">
        <f t="shared" si="15"/>
        <v>39.98930481283423</v>
      </c>
      <c r="Q203" s="25">
        <f t="shared" si="17"/>
        <v>56.450517098210916</v>
      </c>
    </row>
    <row r="204" spans="1:17" s="20" customFormat="1" ht="18.75">
      <c r="A204" s="105" t="s">
        <v>281</v>
      </c>
      <c r="B204" s="93" t="s">
        <v>282</v>
      </c>
      <c r="C204" s="77">
        <f>SUM(C205+C206+C210+C213+C215)</f>
        <v>2793562482.28</v>
      </c>
      <c r="D204" s="78">
        <f>SUM(D205+D206+D210+D213+D215)</f>
        <v>2793562</v>
      </c>
      <c r="E204" s="60">
        <f>SUM(E205+E206+E210+E213+E217+E215)</f>
        <v>1203936</v>
      </c>
      <c r="F204" s="60">
        <v>180</v>
      </c>
      <c r="G204" s="60">
        <f>SUM(G213)</f>
        <v>52459</v>
      </c>
      <c r="H204" s="60"/>
      <c r="I204" s="60"/>
      <c r="J204" s="60"/>
      <c r="K204" s="60"/>
      <c r="L204" s="60"/>
      <c r="M204" s="60"/>
      <c r="N204" s="79">
        <f>SUM(N205+N206+N210+N213+N215)</f>
        <v>2079622</v>
      </c>
      <c r="O204" s="78">
        <f>SUM(O205+O206+O210+O213+O215)</f>
        <v>1790147</v>
      </c>
      <c r="P204" s="19">
        <f t="shared" si="15"/>
        <v>64.08116232967086</v>
      </c>
      <c r="Q204" s="19">
        <f t="shared" si="17"/>
        <v>86.0804030732508</v>
      </c>
    </row>
    <row r="205" spans="1:17" s="20" customFormat="1" ht="15.75" customHeight="1">
      <c r="A205" s="80" t="s">
        <v>283</v>
      </c>
      <c r="B205" s="81" t="s">
        <v>284</v>
      </c>
      <c r="C205" s="82">
        <v>669409645.44</v>
      </c>
      <c r="D205" s="83">
        <v>669410</v>
      </c>
      <c r="E205" s="60">
        <v>332874</v>
      </c>
      <c r="F205" s="60">
        <v>109</v>
      </c>
      <c r="G205" s="60"/>
      <c r="H205" s="60"/>
      <c r="I205" s="60"/>
      <c r="J205" s="60"/>
      <c r="K205" s="60"/>
      <c r="L205" s="60"/>
      <c r="M205" s="60"/>
      <c r="N205" s="84">
        <v>496358</v>
      </c>
      <c r="O205" s="83">
        <v>474122</v>
      </c>
      <c r="P205" s="25">
        <f t="shared" si="15"/>
        <v>70.82684752244514</v>
      </c>
      <c r="Q205" s="25">
        <f t="shared" si="17"/>
        <v>95.52016891034295</v>
      </c>
    </row>
    <row r="206" spans="1:17" s="20" customFormat="1" ht="16.5" customHeight="1">
      <c r="A206" s="87" t="s">
        <v>285</v>
      </c>
      <c r="B206" s="97" t="s">
        <v>286</v>
      </c>
      <c r="C206" s="82">
        <v>1694448436.58</v>
      </c>
      <c r="D206" s="83">
        <v>1694448</v>
      </c>
      <c r="E206" s="60">
        <v>831647</v>
      </c>
      <c r="F206" s="60">
        <v>20</v>
      </c>
      <c r="G206" s="60"/>
      <c r="H206" s="60"/>
      <c r="I206" s="60"/>
      <c r="J206" s="60"/>
      <c r="K206" s="60"/>
      <c r="L206" s="60"/>
      <c r="M206" s="60"/>
      <c r="N206" s="83">
        <v>1227280</v>
      </c>
      <c r="O206" s="83">
        <v>1034059</v>
      </c>
      <c r="P206" s="25">
        <f t="shared" si="15"/>
        <v>61.02630473168843</v>
      </c>
      <c r="Q206" s="25">
        <f t="shared" si="17"/>
        <v>84.25615996349651</v>
      </c>
    </row>
    <row r="207" spans="1:17" s="20" customFormat="1" ht="18.75" hidden="1">
      <c r="A207" s="87" t="s">
        <v>287</v>
      </c>
      <c r="B207" s="97" t="s">
        <v>288</v>
      </c>
      <c r="C207" s="82"/>
      <c r="D207" s="83"/>
      <c r="E207" s="60"/>
      <c r="F207" s="60"/>
      <c r="G207" s="60"/>
      <c r="H207" s="60"/>
      <c r="I207" s="60"/>
      <c r="J207" s="60"/>
      <c r="K207" s="60"/>
      <c r="L207" s="60"/>
      <c r="M207" s="60"/>
      <c r="N207" s="83"/>
      <c r="O207" s="83"/>
      <c r="P207" s="25" t="e">
        <f t="shared" si="15"/>
        <v>#DIV/0!</v>
      </c>
      <c r="Q207" s="25" t="e">
        <f t="shared" si="17"/>
        <v>#DIV/0!</v>
      </c>
    </row>
    <row r="208" spans="1:17" s="20" customFormat="1" ht="18.75" hidden="1">
      <c r="A208" s="87" t="s">
        <v>287</v>
      </c>
      <c r="B208" s="81" t="s">
        <v>289</v>
      </c>
      <c r="C208" s="82"/>
      <c r="D208" s="83"/>
      <c r="E208" s="60"/>
      <c r="F208" s="60"/>
      <c r="G208" s="60"/>
      <c r="H208" s="60"/>
      <c r="I208" s="60"/>
      <c r="J208" s="60"/>
      <c r="K208" s="60"/>
      <c r="L208" s="60"/>
      <c r="M208" s="60"/>
      <c r="N208" s="83"/>
      <c r="O208" s="83"/>
      <c r="P208" s="25" t="e">
        <f t="shared" si="15"/>
        <v>#DIV/0!</v>
      </c>
      <c r="Q208" s="25" t="e">
        <f t="shared" si="17"/>
        <v>#DIV/0!</v>
      </c>
    </row>
    <row r="209" spans="1:17" s="20" customFormat="1" ht="18.75" hidden="1">
      <c r="A209" s="87" t="s">
        <v>290</v>
      </c>
      <c r="B209" s="97" t="s">
        <v>291</v>
      </c>
      <c r="C209" s="82"/>
      <c r="D209" s="83"/>
      <c r="E209" s="60"/>
      <c r="F209" s="60"/>
      <c r="G209" s="60"/>
      <c r="H209" s="60"/>
      <c r="I209" s="60"/>
      <c r="J209" s="60"/>
      <c r="K209" s="60"/>
      <c r="L209" s="60"/>
      <c r="M209" s="60"/>
      <c r="N209" s="83"/>
      <c r="O209" s="83"/>
      <c r="P209" s="25" t="e">
        <f t="shared" si="15"/>
        <v>#DIV/0!</v>
      </c>
      <c r="Q209" s="25" t="e">
        <f t="shared" si="17"/>
        <v>#DIV/0!</v>
      </c>
    </row>
    <row r="210" spans="1:17" s="20" customFormat="1" ht="18.75">
      <c r="A210" s="87" t="s">
        <v>292</v>
      </c>
      <c r="B210" s="97" t="s">
        <v>293</v>
      </c>
      <c r="C210" s="82">
        <v>414600</v>
      </c>
      <c r="D210" s="83">
        <v>415</v>
      </c>
      <c r="E210" s="60">
        <v>781</v>
      </c>
      <c r="F210" s="60"/>
      <c r="G210" s="60"/>
      <c r="H210" s="60"/>
      <c r="I210" s="60"/>
      <c r="J210" s="60"/>
      <c r="K210" s="60"/>
      <c r="L210" s="60"/>
      <c r="M210" s="60"/>
      <c r="N210" s="83">
        <v>408</v>
      </c>
      <c r="O210" s="83">
        <v>253</v>
      </c>
      <c r="P210" s="25">
        <f aca="true" t="shared" si="18" ref="P210:P273">O210/D210*100</f>
        <v>60.96385542168675</v>
      </c>
      <c r="Q210" s="25">
        <f t="shared" si="17"/>
        <v>62.00980392156863</v>
      </c>
    </row>
    <row r="211" spans="1:17" s="20" customFormat="1" ht="18.75" hidden="1">
      <c r="A211" s="87" t="s">
        <v>294</v>
      </c>
      <c r="B211" s="81" t="s">
        <v>295</v>
      </c>
      <c r="C211" s="82"/>
      <c r="D211" s="83"/>
      <c r="E211" s="60"/>
      <c r="F211" s="60"/>
      <c r="G211" s="60"/>
      <c r="H211" s="60"/>
      <c r="I211" s="60"/>
      <c r="J211" s="60"/>
      <c r="K211" s="60"/>
      <c r="L211" s="60"/>
      <c r="M211" s="60"/>
      <c r="N211" s="83"/>
      <c r="O211" s="83"/>
      <c r="P211" s="25" t="e">
        <f t="shared" si="18"/>
        <v>#DIV/0!</v>
      </c>
      <c r="Q211" s="25" t="e">
        <f t="shared" si="17"/>
        <v>#DIV/0!</v>
      </c>
    </row>
    <row r="212" spans="1:17" s="20" customFormat="1" ht="32.25" hidden="1">
      <c r="A212" s="87" t="s">
        <v>294</v>
      </c>
      <c r="B212" s="88" t="s">
        <v>239</v>
      </c>
      <c r="C212" s="82"/>
      <c r="D212" s="83"/>
      <c r="E212" s="60"/>
      <c r="F212" s="60"/>
      <c r="G212" s="60"/>
      <c r="H212" s="60"/>
      <c r="I212" s="60"/>
      <c r="J212" s="60"/>
      <c r="K212" s="60"/>
      <c r="L212" s="60"/>
      <c r="M212" s="60"/>
      <c r="N212" s="83"/>
      <c r="O212" s="83"/>
      <c r="P212" s="25" t="e">
        <f t="shared" si="18"/>
        <v>#DIV/0!</v>
      </c>
      <c r="Q212" s="25" t="e">
        <f t="shared" si="17"/>
        <v>#DIV/0!</v>
      </c>
    </row>
    <row r="213" spans="1:17" s="20" customFormat="1" ht="21.75" customHeight="1">
      <c r="A213" s="87" t="s">
        <v>294</v>
      </c>
      <c r="B213" s="90" t="s">
        <v>295</v>
      </c>
      <c r="C213" s="82">
        <v>120842437.38</v>
      </c>
      <c r="D213" s="83">
        <v>120842</v>
      </c>
      <c r="E213" s="60">
        <v>12378</v>
      </c>
      <c r="F213" s="60">
        <v>51</v>
      </c>
      <c r="G213" s="60">
        <v>52459</v>
      </c>
      <c r="H213" s="60"/>
      <c r="I213" s="60"/>
      <c r="J213" s="60"/>
      <c r="K213" s="60"/>
      <c r="L213" s="60"/>
      <c r="M213" s="60"/>
      <c r="N213" s="84">
        <v>100390</v>
      </c>
      <c r="O213" s="83">
        <v>87269</v>
      </c>
      <c r="P213" s="25">
        <f t="shared" si="18"/>
        <v>72.21744095595902</v>
      </c>
      <c r="Q213" s="25">
        <f t="shared" si="17"/>
        <v>86.92997310489092</v>
      </c>
    </row>
    <row r="214" spans="1:17" s="20" customFormat="1" ht="48" hidden="1">
      <c r="A214" s="87" t="s">
        <v>294</v>
      </c>
      <c r="B214" s="100" t="s">
        <v>296</v>
      </c>
      <c r="C214" s="82"/>
      <c r="D214" s="83"/>
      <c r="E214" s="60"/>
      <c r="F214" s="60"/>
      <c r="G214" s="60"/>
      <c r="H214" s="60"/>
      <c r="I214" s="60"/>
      <c r="J214" s="60"/>
      <c r="K214" s="60"/>
      <c r="L214" s="60"/>
      <c r="M214" s="60"/>
      <c r="N214" s="83"/>
      <c r="O214" s="83"/>
      <c r="P214" s="25" t="e">
        <f t="shared" si="18"/>
        <v>#DIV/0!</v>
      </c>
      <c r="Q214" s="25" t="e">
        <f t="shared" si="17"/>
        <v>#DIV/0!</v>
      </c>
    </row>
    <row r="215" spans="1:17" s="20" customFormat="1" ht="18.75" customHeight="1">
      <c r="A215" s="87" t="s">
        <v>297</v>
      </c>
      <c r="B215" s="99" t="s">
        <v>298</v>
      </c>
      <c r="C215" s="82">
        <v>308447362.88</v>
      </c>
      <c r="D215" s="83">
        <v>308447</v>
      </c>
      <c r="E215" s="60">
        <v>26256</v>
      </c>
      <c r="F215" s="60"/>
      <c r="G215" s="60">
        <v>17879</v>
      </c>
      <c r="H215" s="60">
        <v>2156</v>
      </c>
      <c r="I215" s="60"/>
      <c r="J215" s="60"/>
      <c r="K215" s="60"/>
      <c r="L215" s="60"/>
      <c r="M215" s="60"/>
      <c r="N215" s="84">
        <v>255186</v>
      </c>
      <c r="O215" s="83">
        <v>194444</v>
      </c>
      <c r="P215" s="25">
        <f t="shared" si="18"/>
        <v>63.03967942628718</v>
      </c>
      <c r="Q215" s="25">
        <f t="shared" si="17"/>
        <v>76.19697005321609</v>
      </c>
    </row>
    <row r="216" spans="1:17" s="20" customFormat="1" ht="32.25" hidden="1">
      <c r="A216" s="87" t="s">
        <v>297</v>
      </c>
      <c r="B216" s="88" t="s">
        <v>239</v>
      </c>
      <c r="C216" s="82"/>
      <c r="D216" s="83"/>
      <c r="E216" s="60"/>
      <c r="F216" s="60"/>
      <c r="G216" s="60"/>
      <c r="H216" s="60"/>
      <c r="I216" s="60"/>
      <c r="J216" s="60"/>
      <c r="K216" s="60"/>
      <c r="L216" s="60"/>
      <c r="M216" s="60"/>
      <c r="N216" s="83"/>
      <c r="O216" s="83"/>
      <c r="P216" s="19" t="e">
        <f t="shared" si="18"/>
        <v>#DIV/0!</v>
      </c>
      <c r="Q216" s="19" t="e">
        <f t="shared" si="17"/>
        <v>#DIV/0!</v>
      </c>
    </row>
    <row r="217" spans="1:17" s="20" customFormat="1" ht="18.75" hidden="1">
      <c r="A217" s="87" t="s">
        <v>299</v>
      </c>
      <c r="B217" s="88" t="s">
        <v>300</v>
      </c>
      <c r="C217" s="82"/>
      <c r="D217" s="83"/>
      <c r="E217" s="60"/>
      <c r="F217" s="60"/>
      <c r="G217" s="60"/>
      <c r="H217" s="60"/>
      <c r="I217" s="60"/>
      <c r="J217" s="60"/>
      <c r="K217" s="60"/>
      <c r="L217" s="60"/>
      <c r="M217" s="60"/>
      <c r="N217" s="83"/>
      <c r="O217" s="83"/>
      <c r="P217" s="19" t="e">
        <f t="shared" si="18"/>
        <v>#DIV/0!</v>
      </c>
      <c r="Q217" s="19" t="e">
        <f t="shared" si="17"/>
        <v>#DIV/0!</v>
      </c>
    </row>
    <row r="218" spans="1:17" s="20" customFormat="1" ht="32.25" hidden="1">
      <c r="A218" s="87" t="s">
        <v>297</v>
      </c>
      <c r="B218" s="100" t="s">
        <v>301</v>
      </c>
      <c r="C218" s="82"/>
      <c r="D218" s="83"/>
      <c r="E218" s="60"/>
      <c r="F218" s="60"/>
      <c r="G218" s="60"/>
      <c r="H218" s="60"/>
      <c r="I218" s="60"/>
      <c r="J218" s="60"/>
      <c r="K218" s="60"/>
      <c r="L218" s="60"/>
      <c r="M218" s="60"/>
      <c r="N218" s="83"/>
      <c r="O218" s="83"/>
      <c r="P218" s="19" t="e">
        <f t="shared" si="18"/>
        <v>#DIV/0!</v>
      </c>
      <c r="Q218" s="19" t="e">
        <f t="shared" si="17"/>
        <v>#DIV/0!</v>
      </c>
    </row>
    <row r="219" spans="1:17" s="20" customFormat="1" ht="48" hidden="1">
      <c r="A219" s="87" t="s">
        <v>297</v>
      </c>
      <c r="B219" s="88" t="s">
        <v>302</v>
      </c>
      <c r="C219" s="82"/>
      <c r="D219" s="83"/>
      <c r="E219" s="60"/>
      <c r="F219" s="60"/>
      <c r="G219" s="60"/>
      <c r="H219" s="60"/>
      <c r="I219" s="60"/>
      <c r="J219" s="60"/>
      <c r="K219" s="60"/>
      <c r="L219" s="60"/>
      <c r="M219" s="60"/>
      <c r="N219" s="83"/>
      <c r="O219" s="83"/>
      <c r="P219" s="19" t="e">
        <f t="shared" si="18"/>
        <v>#DIV/0!</v>
      </c>
      <c r="Q219" s="19" t="e">
        <f t="shared" si="17"/>
        <v>#DIV/0!</v>
      </c>
    </row>
    <row r="220" spans="1:17" s="20" customFormat="1" ht="32.25" hidden="1">
      <c r="A220" s="87" t="s">
        <v>297</v>
      </c>
      <c r="B220" s="88" t="s">
        <v>252</v>
      </c>
      <c r="C220" s="82"/>
      <c r="D220" s="83"/>
      <c r="E220" s="60"/>
      <c r="F220" s="60"/>
      <c r="G220" s="60"/>
      <c r="H220" s="60"/>
      <c r="I220" s="60"/>
      <c r="J220" s="60"/>
      <c r="K220" s="60"/>
      <c r="L220" s="60"/>
      <c r="M220" s="60"/>
      <c r="N220" s="83"/>
      <c r="O220" s="83"/>
      <c r="P220" s="19" t="e">
        <f t="shared" si="18"/>
        <v>#DIV/0!</v>
      </c>
      <c r="Q220" s="19" t="e">
        <f t="shared" si="17"/>
        <v>#DIV/0!</v>
      </c>
    </row>
    <row r="221" spans="1:17" s="20" customFormat="1" ht="33" customHeight="1">
      <c r="A221" s="105" t="s">
        <v>303</v>
      </c>
      <c r="B221" s="93" t="s">
        <v>304</v>
      </c>
      <c r="C221" s="77">
        <f>SUM(C222:C227,C229)</f>
        <v>223095273.73</v>
      </c>
      <c r="D221" s="78">
        <f>SUM(D222:D227,D229)</f>
        <v>223095</v>
      </c>
      <c r="E221" s="60">
        <f>SUM(E222+E230)</f>
        <v>96552</v>
      </c>
      <c r="F221" s="60">
        <v>4585</v>
      </c>
      <c r="G221" s="60"/>
      <c r="H221" s="60"/>
      <c r="I221" s="60"/>
      <c r="J221" s="60"/>
      <c r="K221" s="60"/>
      <c r="L221" s="60"/>
      <c r="M221" s="60"/>
      <c r="N221" s="78">
        <f>SUM(N222:N227,N229)</f>
        <v>168347</v>
      </c>
      <c r="O221" s="78">
        <f>SUM(O222:O227,O229)</f>
        <v>141913</v>
      </c>
      <c r="P221" s="19">
        <f t="shared" si="18"/>
        <v>63.61101772787377</v>
      </c>
      <c r="Q221" s="19">
        <f t="shared" si="17"/>
        <v>84.29790848663772</v>
      </c>
    </row>
    <row r="222" spans="1:17" s="20" customFormat="1" ht="16.5" customHeight="1">
      <c r="A222" s="87" t="s">
        <v>305</v>
      </c>
      <c r="B222" s="81" t="s">
        <v>306</v>
      </c>
      <c r="C222" s="82">
        <v>143624273.73</v>
      </c>
      <c r="D222" s="83">
        <v>143624</v>
      </c>
      <c r="E222" s="60">
        <v>96552</v>
      </c>
      <c r="F222" s="60">
        <v>50</v>
      </c>
      <c r="G222" s="60"/>
      <c r="H222" s="60"/>
      <c r="I222" s="60"/>
      <c r="J222" s="60"/>
      <c r="K222" s="60"/>
      <c r="L222" s="60"/>
      <c r="M222" s="60"/>
      <c r="N222" s="83">
        <v>110437</v>
      </c>
      <c r="O222" s="83">
        <v>103202</v>
      </c>
      <c r="P222" s="25">
        <f t="shared" si="18"/>
        <v>71.85567871664902</v>
      </c>
      <c r="Q222" s="25">
        <f t="shared" si="17"/>
        <v>93.4487535880185</v>
      </c>
    </row>
    <row r="223" spans="1:17" s="20" customFormat="1" ht="18.75" hidden="1">
      <c r="A223" s="87" t="s">
        <v>305</v>
      </c>
      <c r="B223" s="81" t="s">
        <v>307</v>
      </c>
      <c r="C223" s="82"/>
      <c r="D223" s="83"/>
      <c r="E223" s="60"/>
      <c r="F223" s="60"/>
      <c r="G223" s="60"/>
      <c r="H223" s="60"/>
      <c r="I223" s="60"/>
      <c r="J223" s="60"/>
      <c r="K223" s="60"/>
      <c r="L223" s="60"/>
      <c r="M223" s="60"/>
      <c r="N223" s="83"/>
      <c r="O223" s="83"/>
      <c r="P223" s="25" t="e">
        <f t="shared" si="18"/>
        <v>#DIV/0!</v>
      </c>
      <c r="Q223" s="25" t="e">
        <f t="shared" si="17"/>
        <v>#DIV/0!</v>
      </c>
    </row>
    <row r="224" spans="1:17" s="20" customFormat="1" ht="18.75" hidden="1">
      <c r="A224" s="87" t="s">
        <v>308</v>
      </c>
      <c r="B224" s="81" t="s">
        <v>309</v>
      </c>
      <c r="C224" s="82"/>
      <c r="D224" s="83"/>
      <c r="E224" s="60"/>
      <c r="F224" s="60"/>
      <c r="G224" s="60"/>
      <c r="H224" s="60"/>
      <c r="I224" s="60"/>
      <c r="J224" s="60"/>
      <c r="K224" s="60"/>
      <c r="L224" s="60"/>
      <c r="M224" s="60"/>
      <c r="N224" s="83"/>
      <c r="O224" s="83"/>
      <c r="P224" s="25" t="e">
        <f t="shared" si="18"/>
        <v>#DIV/0!</v>
      </c>
      <c r="Q224" s="25" t="e">
        <f t="shared" si="17"/>
        <v>#DIV/0!</v>
      </c>
    </row>
    <row r="225" spans="1:17" s="20" customFormat="1" ht="18.75" hidden="1">
      <c r="A225" s="87" t="s">
        <v>308</v>
      </c>
      <c r="B225" s="81" t="s">
        <v>307</v>
      </c>
      <c r="C225" s="82"/>
      <c r="D225" s="83"/>
      <c r="E225" s="60"/>
      <c r="F225" s="60"/>
      <c r="G225" s="60"/>
      <c r="H225" s="60"/>
      <c r="I225" s="60"/>
      <c r="J225" s="60"/>
      <c r="K225" s="60"/>
      <c r="L225" s="60"/>
      <c r="M225" s="60"/>
      <c r="N225" s="83"/>
      <c r="O225" s="83"/>
      <c r="P225" s="25" t="e">
        <f t="shared" si="18"/>
        <v>#DIV/0!</v>
      </c>
      <c r="Q225" s="25" t="e">
        <f t="shared" si="17"/>
        <v>#DIV/0!</v>
      </c>
    </row>
    <row r="226" spans="1:17" s="20" customFormat="1" ht="0.75" customHeight="1" hidden="1">
      <c r="A226" s="87" t="s">
        <v>310</v>
      </c>
      <c r="B226" s="81" t="s">
        <v>311</v>
      </c>
      <c r="C226" s="82"/>
      <c r="D226" s="83"/>
      <c r="E226" s="60"/>
      <c r="F226" s="60"/>
      <c r="G226" s="60"/>
      <c r="H226" s="60"/>
      <c r="I226" s="60"/>
      <c r="J226" s="60"/>
      <c r="K226" s="60"/>
      <c r="L226" s="60"/>
      <c r="M226" s="60"/>
      <c r="N226" s="83"/>
      <c r="O226" s="83"/>
      <c r="P226" s="25"/>
      <c r="Q226" s="25"/>
    </row>
    <row r="227" spans="1:17" s="20" customFormat="1" ht="16.5" customHeight="1">
      <c r="A227" s="87" t="s">
        <v>312</v>
      </c>
      <c r="B227" s="81" t="s">
        <v>313</v>
      </c>
      <c r="C227" s="82">
        <v>12401000</v>
      </c>
      <c r="D227" s="83">
        <v>12401</v>
      </c>
      <c r="E227" s="60">
        <v>6722</v>
      </c>
      <c r="F227" s="60"/>
      <c r="G227" s="60"/>
      <c r="H227" s="60"/>
      <c r="I227" s="60"/>
      <c r="J227" s="60"/>
      <c r="K227" s="60"/>
      <c r="L227" s="60"/>
      <c r="M227" s="60"/>
      <c r="N227" s="83">
        <v>9454</v>
      </c>
      <c r="O227" s="83">
        <v>7031</v>
      </c>
      <c r="P227" s="25">
        <f t="shared" si="18"/>
        <v>56.69704056124506</v>
      </c>
      <c r="Q227" s="25">
        <f t="shared" si="17"/>
        <v>74.37063676750581</v>
      </c>
    </row>
    <row r="228" spans="1:17" s="20" customFormat="1" ht="18.75" hidden="1">
      <c r="A228" s="87" t="s">
        <v>312</v>
      </c>
      <c r="B228" s="88" t="s">
        <v>314</v>
      </c>
      <c r="C228" s="82"/>
      <c r="D228" s="83"/>
      <c r="E228" s="60"/>
      <c r="F228" s="60"/>
      <c r="G228" s="60"/>
      <c r="H228" s="60"/>
      <c r="I228" s="60"/>
      <c r="J228" s="60"/>
      <c r="K228" s="60"/>
      <c r="L228" s="60"/>
      <c r="M228" s="60"/>
      <c r="N228" s="83"/>
      <c r="O228" s="83"/>
      <c r="P228" s="25" t="e">
        <f t="shared" si="18"/>
        <v>#DIV/0!</v>
      </c>
      <c r="Q228" s="25" t="e">
        <f t="shared" si="17"/>
        <v>#DIV/0!</v>
      </c>
    </row>
    <row r="229" spans="1:17" s="20" customFormat="1" ht="30.75" customHeight="1">
      <c r="A229" s="87" t="s">
        <v>315</v>
      </c>
      <c r="B229" s="81" t="s">
        <v>316</v>
      </c>
      <c r="C229" s="82">
        <v>67070000</v>
      </c>
      <c r="D229" s="83">
        <v>67070</v>
      </c>
      <c r="E229" s="60">
        <v>6500</v>
      </c>
      <c r="F229" s="60">
        <v>4535</v>
      </c>
      <c r="G229" s="60"/>
      <c r="H229" s="60">
        <v>2050</v>
      </c>
      <c r="I229" s="60">
        <v>59175</v>
      </c>
      <c r="J229" s="60"/>
      <c r="K229" s="60"/>
      <c r="L229" s="60"/>
      <c r="M229" s="60"/>
      <c r="N229" s="83">
        <v>48456</v>
      </c>
      <c r="O229" s="83">
        <v>31680</v>
      </c>
      <c r="P229" s="25">
        <f t="shared" si="18"/>
        <v>47.23423289100939</v>
      </c>
      <c r="Q229" s="25">
        <f t="shared" si="17"/>
        <v>65.37890044576523</v>
      </c>
    </row>
    <row r="230" spans="1:17" s="20" customFormat="1" ht="48" hidden="1">
      <c r="A230" s="87" t="s">
        <v>315</v>
      </c>
      <c r="B230" s="88" t="s">
        <v>317</v>
      </c>
      <c r="C230" s="82"/>
      <c r="D230" s="83"/>
      <c r="E230" s="60"/>
      <c r="F230" s="60"/>
      <c r="G230" s="60"/>
      <c r="H230" s="60"/>
      <c r="I230" s="60"/>
      <c r="J230" s="60"/>
      <c r="K230" s="60"/>
      <c r="L230" s="60"/>
      <c r="M230" s="60"/>
      <c r="N230" s="83"/>
      <c r="O230" s="83"/>
      <c r="P230" s="19" t="e">
        <f t="shared" si="18"/>
        <v>#DIV/0!</v>
      </c>
      <c r="Q230" s="19" t="e">
        <f t="shared" si="17"/>
        <v>#DIV/0!</v>
      </c>
    </row>
    <row r="231" spans="1:17" s="20" customFormat="1" ht="79.5" hidden="1">
      <c r="A231" s="87" t="s">
        <v>315</v>
      </c>
      <c r="B231" s="88" t="s">
        <v>318</v>
      </c>
      <c r="C231" s="82"/>
      <c r="D231" s="83"/>
      <c r="E231" s="60"/>
      <c r="F231" s="60"/>
      <c r="G231" s="60"/>
      <c r="H231" s="60"/>
      <c r="I231" s="60"/>
      <c r="J231" s="60"/>
      <c r="K231" s="60"/>
      <c r="L231" s="60"/>
      <c r="M231" s="60"/>
      <c r="N231" s="83"/>
      <c r="O231" s="83"/>
      <c r="P231" s="19" t="e">
        <f t="shared" si="18"/>
        <v>#DIV/0!</v>
      </c>
      <c r="Q231" s="19" t="e">
        <f t="shared" si="17"/>
        <v>#DIV/0!</v>
      </c>
    </row>
    <row r="232" spans="1:17" s="20" customFormat="1" ht="48" hidden="1">
      <c r="A232" s="87" t="s">
        <v>315</v>
      </c>
      <c r="B232" s="88" t="s">
        <v>319</v>
      </c>
      <c r="C232" s="82"/>
      <c r="D232" s="83"/>
      <c r="E232" s="60"/>
      <c r="F232" s="60"/>
      <c r="G232" s="60"/>
      <c r="H232" s="60"/>
      <c r="I232" s="60"/>
      <c r="J232" s="60"/>
      <c r="K232" s="60"/>
      <c r="L232" s="60"/>
      <c r="M232" s="60"/>
      <c r="N232" s="83"/>
      <c r="O232" s="83"/>
      <c r="P232" s="19" t="e">
        <f t="shared" si="18"/>
        <v>#DIV/0!</v>
      </c>
      <c r="Q232" s="19" t="e">
        <f t="shared" si="17"/>
        <v>#DIV/0!</v>
      </c>
    </row>
    <row r="233" spans="1:17" s="20" customFormat="1" ht="32.25" hidden="1">
      <c r="A233" s="87" t="s">
        <v>315</v>
      </c>
      <c r="B233" s="88" t="s">
        <v>320</v>
      </c>
      <c r="C233" s="82"/>
      <c r="D233" s="83"/>
      <c r="E233" s="60"/>
      <c r="F233" s="60"/>
      <c r="G233" s="60"/>
      <c r="H233" s="60"/>
      <c r="I233" s="60"/>
      <c r="J233" s="60"/>
      <c r="K233" s="60"/>
      <c r="L233" s="60"/>
      <c r="M233" s="60"/>
      <c r="N233" s="83"/>
      <c r="O233" s="83"/>
      <c r="P233" s="19" t="e">
        <f t="shared" si="18"/>
        <v>#DIV/0!</v>
      </c>
      <c r="Q233" s="19" t="e">
        <f t="shared" si="17"/>
        <v>#DIV/0!</v>
      </c>
    </row>
    <row r="234" spans="1:17" s="20" customFormat="1" ht="32.25" hidden="1">
      <c r="A234" s="87" t="s">
        <v>315</v>
      </c>
      <c r="B234" s="88" t="s">
        <v>239</v>
      </c>
      <c r="C234" s="82"/>
      <c r="D234" s="83"/>
      <c r="E234" s="60"/>
      <c r="F234" s="60"/>
      <c r="G234" s="60"/>
      <c r="H234" s="60"/>
      <c r="I234" s="60"/>
      <c r="J234" s="60"/>
      <c r="K234" s="60"/>
      <c r="L234" s="60"/>
      <c r="M234" s="60"/>
      <c r="N234" s="83"/>
      <c r="O234" s="83"/>
      <c r="P234" s="19" t="e">
        <f t="shared" si="18"/>
        <v>#DIV/0!</v>
      </c>
      <c r="Q234" s="19" t="e">
        <f t="shared" si="17"/>
        <v>#DIV/0!</v>
      </c>
    </row>
    <row r="235" spans="1:17" s="20" customFormat="1" ht="18.75">
      <c r="A235" s="75" t="s">
        <v>321</v>
      </c>
      <c r="B235" s="76" t="s">
        <v>322</v>
      </c>
      <c r="C235" s="77">
        <f>SUM(C236:C239)</f>
        <v>510026279.68</v>
      </c>
      <c r="D235" s="79">
        <f>SUM(D236:D239)</f>
        <v>510026</v>
      </c>
      <c r="E235" s="60">
        <f>SUM(E236+E238+E239)</f>
        <v>412872</v>
      </c>
      <c r="F235" s="60">
        <v>200</v>
      </c>
      <c r="G235" s="60"/>
      <c r="H235" s="60"/>
      <c r="I235" s="60"/>
      <c r="J235" s="60"/>
      <c r="K235" s="60"/>
      <c r="L235" s="60"/>
      <c r="M235" s="60"/>
      <c r="N235" s="79">
        <f>SUM(N236:N239)</f>
        <v>362127</v>
      </c>
      <c r="O235" s="78">
        <f>SUM(O236:O239)</f>
        <v>255672</v>
      </c>
      <c r="P235" s="19">
        <f t="shared" si="18"/>
        <v>50.12920909914397</v>
      </c>
      <c r="Q235" s="19">
        <f aca="true" t="shared" si="19" ref="Q235:Q294">O235/N235*100</f>
        <v>70.60285479955927</v>
      </c>
    </row>
    <row r="236" spans="1:17" s="20" customFormat="1" ht="18.75">
      <c r="A236" s="87" t="s">
        <v>323</v>
      </c>
      <c r="B236" s="81" t="s">
        <v>324</v>
      </c>
      <c r="C236" s="82">
        <v>277908679.68</v>
      </c>
      <c r="D236" s="83">
        <v>277909</v>
      </c>
      <c r="E236" s="66">
        <v>349663</v>
      </c>
      <c r="F236" s="66">
        <v>200</v>
      </c>
      <c r="G236" s="66"/>
      <c r="H236" s="66"/>
      <c r="I236" s="66"/>
      <c r="J236" s="66"/>
      <c r="K236" s="66"/>
      <c r="L236" s="66"/>
      <c r="M236" s="66"/>
      <c r="N236" s="83">
        <v>212498</v>
      </c>
      <c r="O236" s="83">
        <v>165207</v>
      </c>
      <c r="P236" s="25">
        <f t="shared" si="18"/>
        <v>59.44643750292362</v>
      </c>
      <c r="Q236" s="25">
        <f t="shared" si="19"/>
        <v>77.74520230778641</v>
      </c>
    </row>
    <row r="237" spans="1:17" s="20" customFormat="1" ht="18.75" hidden="1">
      <c r="A237" s="87" t="s">
        <v>323</v>
      </c>
      <c r="B237" s="81" t="s">
        <v>325</v>
      </c>
      <c r="C237" s="82"/>
      <c r="D237" s="83"/>
      <c r="E237" s="60"/>
      <c r="F237" s="60"/>
      <c r="G237" s="60"/>
      <c r="H237" s="60"/>
      <c r="I237" s="60"/>
      <c r="J237" s="60"/>
      <c r="K237" s="60"/>
      <c r="L237" s="60"/>
      <c r="M237" s="60"/>
      <c r="N237" s="83"/>
      <c r="O237" s="83"/>
      <c r="P237" s="25" t="e">
        <f t="shared" si="18"/>
        <v>#DIV/0!</v>
      </c>
      <c r="Q237" s="25" t="e">
        <f t="shared" si="19"/>
        <v>#DIV/0!</v>
      </c>
    </row>
    <row r="238" spans="1:17" s="20" customFormat="1" ht="18" customHeight="1">
      <c r="A238" s="87" t="s">
        <v>326</v>
      </c>
      <c r="B238" s="81" t="s">
        <v>327</v>
      </c>
      <c r="C238" s="82">
        <v>5285000</v>
      </c>
      <c r="D238" s="83">
        <v>5285</v>
      </c>
      <c r="E238" s="60">
        <v>33359</v>
      </c>
      <c r="F238" s="60"/>
      <c r="G238" s="60"/>
      <c r="H238" s="60"/>
      <c r="I238" s="60"/>
      <c r="J238" s="60"/>
      <c r="K238" s="60"/>
      <c r="L238" s="60"/>
      <c r="M238" s="60"/>
      <c r="N238" s="83">
        <v>4238</v>
      </c>
      <c r="O238" s="83">
        <v>3681</v>
      </c>
      <c r="P238" s="25">
        <f t="shared" si="18"/>
        <v>69.64995269631031</v>
      </c>
      <c r="Q238" s="25">
        <f t="shared" si="19"/>
        <v>86.8570080226522</v>
      </c>
    </row>
    <row r="239" spans="1:17" s="20" customFormat="1" ht="33" customHeight="1">
      <c r="A239" s="87" t="s">
        <v>328</v>
      </c>
      <c r="B239" s="81" t="s">
        <v>329</v>
      </c>
      <c r="C239" s="82">
        <v>226832600</v>
      </c>
      <c r="D239" s="83">
        <v>226832</v>
      </c>
      <c r="E239" s="60">
        <v>29850</v>
      </c>
      <c r="F239" s="60"/>
      <c r="G239" s="60">
        <v>5774</v>
      </c>
      <c r="H239" s="60"/>
      <c r="I239" s="60"/>
      <c r="J239" s="60"/>
      <c r="K239" s="60"/>
      <c r="L239" s="60"/>
      <c r="M239" s="60"/>
      <c r="N239" s="83">
        <v>145391</v>
      </c>
      <c r="O239" s="83">
        <v>86784</v>
      </c>
      <c r="P239" s="25">
        <f t="shared" si="18"/>
        <v>38.2591521478451</v>
      </c>
      <c r="Q239" s="25">
        <f t="shared" si="19"/>
        <v>59.690077102434124</v>
      </c>
    </row>
    <row r="240" spans="1:17" s="20" customFormat="1" ht="32.25" hidden="1">
      <c r="A240" s="87" t="s">
        <v>328</v>
      </c>
      <c r="B240" s="88" t="s">
        <v>239</v>
      </c>
      <c r="C240" s="82"/>
      <c r="D240" s="83"/>
      <c r="E240" s="60"/>
      <c r="F240" s="60"/>
      <c r="G240" s="60"/>
      <c r="H240" s="60"/>
      <c r="I240" s="60"/>
      <c r="J240" s="60"/>
      <c r="K240" s="60"/>
      <c r="L240" s="60"/>
      <c r="M240" s="60"/>
      <c r="N240" s="83"/>
      <c r="O240" s="83"/>
      <c r="P240" s="19" t="e">
        <f t="shared" si="18"/>
        <v>#DIV/0!</v>
      </c>
      <c r="Q240" s="19" t="e">
        <f t="shared" si="19"/>
        <v>#DIV/0!</v>
      </c>
    </row>
    <row r="241" spans="1:17" s="20" customFormat="1" ht="79.5" hidden="1">
      <c r="A241" s="87" t="s">
        <v>328</v>
      </c>
      <c r="B241" s="88" t="s">
        <v>330</v>
      </c>
      <c r="C241" s="82"/>
      <c r="D241" s="83"/>
      <c r="E241" s="60"/>
      <c r="F241" s="60"/>
      <c r="G241" s="60"/>
      <c r="H241" s="60"/>
      <c r="I241" s="60"/>
      <c r="J241" s="60"/>
      <c r="K241" s="60"/>
      <c r="L241" s="60"/>
      <c r="M241" s="60"/>
      <c r="N241" s="83"/>
      <c r="O241" s="83"/>
      <c r="P241" s="19" t="e">
        <f t="shared" si="18"/>
        <v>#DIV/0!</v>
      </c>
      <c r="Q241" s="19" t="e">
        <f t="shared" si="19"/>
        <v>#DIV/0!</v>
      </c>
    </row>
    <row r="242" spans="1:17" s="20" customFormat="1" ht="79.5" hidden="1">
      <c r="A242" s="87" t="s">
        <v>328</v>
      </c>
      <c r="B242" s="88" t="s">
        <v>331</v>
      </c>
      <c r="C242" s="82"/>
      <c r="D242" s="83"/>
      <c r="E242" s="60"/>
      <c r="F242" s="60"/>
      <c r="G242" s="60"/>
      <c r="H242" s="60"/>
      <c r="I242" s="60"/>
      <c r="J242" s="60"/>
      <c r="K242" s="60"/>
      <c r="L242" s="60"/>
      <c r="M242" s="60"/>
      <c r="N242" s="83"/>
      <c r="O242" s="83"/>
      <c r="P242" s="19" t="e">
        <f t="shared" si="18"/>
        <v>#DIV/0!</v>
      </c>
      <c r="Q242" s="19" t="e">
        <f t="shared" si="19"/>
        <v>#DIV/0!</v>
      </c>
    </row>
    <row r="243" spans="1:17" s="20" customFormat="1" ht="32.25" hidden="1">
      <c r="A243" s="87" t="s">
        <v>328</v>
      </c>
      <c r="B243" s="88" t="s">
        <v>332</v>
      </c>
      <c r="C243" s="82"/>
      <c r="D243" s="83"/>
      <c r="E243" s="60"/>
      <c r="F243" s="60"/>
      <c r="G243" s="60"/>
      <c r="H243" s="60"/>
      <c r="I243" s="60"/>
      <c r="J243" s="60"/>
      <c r="K243" s="60"/>
      <c r="L243" s="60"/>
      <c r="M243" s="60"/>
      <c r="N243" s="83"/>
      <c r="O243" s="83"/>
      <c r="P243" s="19" t="e">
        <f t="shared" si="18"/>
        <v>#DIV/0!</v>
      </c>
      <c r="Q243" s="19" t="e">
        <f t="shared" si="19"/>
        <v>#DIV/0!</v>
      </c>
    </row>
    <row r="244" spans="1:17" s="20" customFormat="1" ht="32.25" hidden="1">
      <c r="A244" s="87" t="s">
        <v>328</v>
      </c>
      <c r="B244" s="88" t="s">
        <v>333</v>
      </c>
      <c r="C244" s="82"/>
      <c r="D244" s="83"/>
      <c r="E244" s="60"/>
      <c r="F244" s="60"/>
      <c r="G244" s="60"/>
      <c r="H244" s="60"/>
      <c r="I244" s="60"/>
      <c r="J244" s="60"/>
      <c r="K244" s="60"/>
      <c r="L244" s="60"/>
      <c r="M244" s="60"/>
      <c r="N244" s="83"/>
      <c r="O244" s="83"/>
      <c r="P244" s="19" t="e">
        <f t="shared" si="18"/>
        <v>#DIV/0!</v>
      </c>
      <c r="Q244" s="19" t="e">
        <f t="shared" si="19"/>
        <v>#DIV/0!</v>
      </c>
    </row>
    <row r="245" spans="1:17" s="20" customFormat="1" ht="63.75" hidden="1">
      <c r="A245" s="87" t="s">
        <v>328</v>
      </c>
      <c r="B245" s="88" t="s">
        <v>334</v>
      </c>
      <c r="C245" s="82"/>
      <c r="D245" s="83"/>
      <c r="E245" s="60"/>
      <c r="F245" s="60"/>
      <c r="G245" s="60"/>
      <c r="H245" s="60"/>
      <c r="I245" s="60"/>
      <c r="J245" s="60"/>
      <c r="K245" s="60"/>
      <c r="L245" s="60"/>
      <c r="M245" s="60"/>
      <c r="N245" s="83"/>
      <c r="O245" s="83"/>
      <c r="P245" s="19" t="e">
        <f t="shared" si="18"/>
        <v>#DIV/0!</v>
      </c>
      <c r="Q245" s="19" t="e">
        <f t="shared" si="19"/>
        <v>#DIV/0!</v>
      </c>
    </row>
    <row r="246" spans="1:17" s="20" customFormat="1" ht="48" hidden="1">
      <c r="A246" s="87" t="s">
        <v>328</v>
      </c>
      <c r="B246" s="88" t="s">
        <v>319</v>
      </c>
      <c r="C246" s="82"/>
      <c r="D246" s="83"/>
      <c r="E246" s="60"/>
      <c r="F246" s="60"/>
      <c r="G246" s="60"/>
      <c r="H246" s="60"/>
      <c r="I246" s="60"/>
      <c r="J246" s="60"/>
      <c r="K246" s="60"/>
      <c r="L246" s="60"/>
      <c r="M246" s="60"/>
      <c r="N246" s="83"/>
      <c r="O246" s="83"/>
      <c r="P246" s="19" t="e">
        <f t="shared" si="18"/>
        <v>#DIV/0!</v>
      </c>
      <c r="Q246" s="19" t="e">
        <f t="shared" si="19"/>
        <v>#DIV/0!</v>
      </c>
    </row>
    <row r="247" spans="1:17" s="20" customFormat="1" ht="18.75" hidden="1">
      <c r="A247" s="87" t="s">
        <v>328</v>
      </c>
      <c r="B247" s="88" t="s">
        <v>335</v>
      </c>
      <c r="C247" s="82"/>
      <c r="D247" s="83"/>
      <c r="E247" s="60"/>
      <c r="F247" s="60"/>
      <c r="G247" s="60"/>
      <c r="H247" s="60"/>
      <c r="I247" s="60"/>
      <c r="J247" s="60"/>
      <c r="K247" s="60"/>
      <c r="L247" s="60"/>
      <c r="M247" s="60"/>
      <c r="N247" s="83"/>
      <c r="O247" s="83"/>
      <c r="P247" s="19" t="e">
        <f t="shared" si="18"/>
        <v>#DIV/0!</v>
      </c>
      <c r="Q247" s="19" t="e">
        <f t="shared" si="19"/>
        <v>#DIV/0!</v>
      </c>
    </row>
    <row r="248" spans="1:17" s="20" customFormat="1" ht="48" hidden="1">
      <c r="A248" s="87" t="s">
        <v>328</v>
      </c>
      <c r="B248" s="88" t="s">
        <v>336</v>
      </c>
      <c r="C248" s="82"/>
      <c r="D248" s="83"/>
      <c r="E248" s="60"/>
      <c r="F248" s="60"/>
      <c r="G248" s="60"/>
      <c r="H248" s="60"/>
      <c r="I248" s="60"/>
      <c r="J248" s="60"/>
      <c r="K248" s="60"/>
      <c r="L248" s="60"/>
      <c r="M248" s="60"/>
      <c r="N248" s="83"/>
      <c r="O248" s="83"/>
      <c r="P248" s="19" t="e">
        <f t="shared" si="18"/>
        <v>#DIV/0!</v>
      </c>
      <c r="Q248" s="19" t="e">
        <f t="shared" si="19"/>
        <v>#DIV/0!</v>
      </c>
    </row>
    <row r="249" spans="1:17" s="20" customFormat="1" ht="32.25" hidden="1">
      <c r="A249" s="87" t="s">
        <v>328</v>
      </c>
      <c r="B249" s="88" t="s">
        <v>252</v>
      </c>
      <c r="C249" s="82"/>
      <c r="D249" s="83"/>
      <c r="E249" s="60"/>
      <c r="F249" s="60"/>
      <c r="G249" s="60"/>
      <c r="H249" s="60"/>
      <c r="I249" s="60"/>
      <c r="J249" s="60"/>
      <c r="K249" s="60"/>
      <c r="L249" s="60"/>
      <c r="M249" s="60"/>
      <c r="N249" s="83"/>
      <c r="O249" s="83"/>
      <c r="P249" s="19" t="e">
        <f t="shared" si="18"/>
        <v>#DIV/0!</v>
      </c>
      <c r="Q249" s="19" t="e">
        <f t="shared" si="19"/>
        <v>#DIV/0!</v>
      </c>
    </row>
    <row r="250" spans="1:17" s="20" customFormat="1" ht="18.75">
      <c r="A250" s="75" t="s">
        <v>337</v>
      </c>
      <c r="B250" s="76" t="s">
        <v>338</v>
      </c>
      <c r="C250" s="77">
        <f>C251+C252+C253+C261+C273+C260</f>
        <v>764833668</v>
      </c>
      <c r="D250" s="79">
        <f>D251+D252+D253+D261+D273+D260</f>
        <v>764834</v>
      </c>
      <c r="E250" s="106">
        <f>E251+E252+E253+E261+E273+E260</f>
        <v>487742</v>
      </c>
      <c r="F250" s="60">
        <v>90</v>
      </c>
      <c r="G250" s="60"/>
      <c r="H250" s="60"/>
      <c r="I250" s="60"/>
      <c r="J250" s="60"/>
      <c r="K250" s="60"/>
      <c r="L250" s="60"/>
      <c r="M250" s="60"/>
      <c r="N250" s="79">
        <f>N251+N252+N253+N261+N273+N260</f>
        <v>581553</v>
      </c>
      <c r="O250" s="78">
        <f>O251+O252+O253+O261+O273+O260</f>
        <v>464073</v>
      </c>
      <c r="P250" s="19">
        <f t="shared" si="18"/>
        <v>60.67630361620952</v>
      </c>
      <c r="Q250" s="19">
        <f t="shared" si="19"/>
        <v>79.79891772546956</v>
      </c>
    </row>
    <row r="251" spans="1:17" s="20" customFormat="1" ht="21" customHeight="1">
      <c r="A251" s="87" t="s">
        <v>339</v>
      </c>
      <c r="B251" s="81" t="s">
        <v>340</v>
      </c>
      <c r="C251" s="82">
        <v>12986000</v>
      </c>
      <c r="D251" s="83">
        <v>12986</v>
      </c>
      <c r="E251" s="60">
        <v>10493</v>
      </c>
      <c r="F251" s="60"/>
      <c r="G251" s="60"/>
      <c r="H251" s="60"/>
      <c r="I251" s="60"/>
      <c r="J251" s="60"/>
      <c r="K251" s="60"/>
      <c r="L251" s="60"/>
      <c r="M251" s="60"/>
      <c r="N251" s="83">
        <v>9600</v>
      </c>
      <c r="O251" s="83">
        <v>9456</v>
      </c>
      <c r="P251" s="25">
        <f t="shared" si="18"/>
        <v>72.8168797166179</v>
      </c>
      <c r="Q251" s="25">
        <f t="shared" si="19"/>
        <v>98.5</v>
      </c>
    </row>
    <row r="252" spans="1:17" s="20" customFormat="1" ht="18.75">
      <c r="A252" s="87" t="s">
        <v>341</v>
      </c>
      <c r="B252" s="97" t="s">
        <v>342</v>
      </c>
      <c r="C252" s="82">
        <v>114748300</v>
      </c>
      <c r="D252" s="83">
        <v>114748</v>
      </c>
      <c r="E252" s="60">
        <v>57890</v>
      </c>
      <c r="F252" s="60"/>
      <c r="G252" s="60"/>
      <c r="H252" s="60"/>
      <c r="I252" s="60"/>
      <c r="J252" s="60"/>
      <c r="K252" s="60"/>
      <c r="L252" s="60"/>
      <c r="M252" s="60"/>
      <c r="N252" s="83">
        <v>88448</v>
      </c>
      <c r="O252" s="83">
        <v>74786</v>
      </c>
      <c r="P252" s="25">
        <f t="shared" si="18"/>
        <v>65.17412068184196</v>
      </c>
      <c r="Q252" s="25">
        <f t="shared" si="19"/>
        <v>84.55363603473228</v>
      </c>
    </row>
    <row r="253" spans="1:17" s="20" customFormat="1" ht="18.75" customHeight="1">
      <c r="A253" s="87" t="s">
        <v>343</v>
      </c>
      <c r="B253" s="81" t="s">
        <v>344</v>
      </c>
      <c r="C253" s="82">
        <v>584562168</v>
      </c>
      <c r="D253" s="84">
        <v>584562</v>
      </c>
      <c r="E253" s="107">
        <v>365248</v>
      </c>
      <c r="F253" s="60"/>
      <c r="G253" s="60"/>
      <c r="H253" s="60"/>
      <c r="I253" s="60"/>
      <c r="J253" s="60"/>
      <c r="K253" s="60"/>
      <c r="L253" s="60"/>
      <c r="M253" s="60"/>
      <c r="N253" s="84">
        <v>442050</v>
      </c>
      <c r="O253" s="83">
        <v>340632</v>
      </c>
      <c r="P253" s="25">
        <f t="shared" si="18"/>
        <v>58.27132109168917</v>
      </c>
      <c r="Q253" s="25">
        <f t="shared" si="19"/>
        <v>77.05734645402103</v>
      </c>
    </row>
    <row r="254" spans="1:17" s="20" customFormat="1" ht="63.75" hidden="1">
      <c r="A254" s="87" t="s">
        <v>343</v>
      </c>
      <c r="B254" s="88" t="s">
        <v>345</v>
      </c>
      <c r="C254" s="82"/>
      <c r="D254" s="83"/>
      <c r="E254" s="60"/>
      <c r="F254" s="60"/>
      <c r="G254" s="60"/>
      <c r="H254" s="60"/>
      <c r="I254" s="60"/>
      <c r="J254" s="60"/>
      <c r="K254" s="60"/>
      <c r="L254" s="60"/>
      <c r="M254" s="60"/>
      <c r="N254" s="83"/>
      <c r="O254" s="83"/>
      <c r="P254" s="25" t="e">
        <f t="shared" si="18"/>
        <v>#DIV/0!</v>
      </c>
      <c r="Q254" s="25" t="e">
        <f t="shared" si="19"/>
        <v>#DIV/0!</v>
      </c>
    </row>
    <row r="255" spans="1:17" s="20" customFormat="1" ht="63.75" hidden="1">
      <c r="A255" s="87" t="s">
        <v>343</v>
      </c>
      <c r="B255" s="88" t="s">
        <v>346</v>
      </c>
      <c r="C255" s="82"/>
      <c r="D255" s="83"/>
      <c r="E255" s="60"/>
      <c r="F255" s="60"/>
      <c r="G255" s="60"/>
      <c r="H255" s="60"/>
      <c r="I255" s="60"/>
      <c r="J255" s="60"/>
      <c r="K255" s="60"/>
      <c r="L255" s="60"/>
      <c r="M255" s="60"/>
      <c r="N255" s="83"/>
      <c r="O255" s="83"/>
      <c r="P255" s="25" t="e">
        <f t="shared" si="18"/>
        <v>#DIV/0!</v>
      </c>
      <c r="Q255" s="25" t="e">
        <f t="shared" si="19"/>
        <v>#DIV/0!</v>
      </c>
    </row>
    <row r="256" spans="1:17" s="20" customFormat="1" ht="63.75" hidden="1">
      <c r="A256" s="87" t="s">
        <v>343</v>
      </c>
      <c r="B256" s="88" t="s">
        <v>347</v>
      </c>
      <c r="C256" s="82"/>
      <c r="D256" s="83"/>
      <c r="E256" s="60"/>
      <c r="F256" s="60"/>
      <c r="G256" s="60"/>
      <c r="H256" s="60"/>
      <c r="I256" s="60"/>
      <c r="J256" s="60"/>
      <c r="K256" s="60"/>
      <c r="L256" s="60"/>
      <c r="M256" s="60"/>
      <c r="N256" s="83"/>
      <c r="O256" s="83"/>
      <c r="P256" s="25" t="e">
        <f t="shared" si="18"/>
        <v>#DIV/0!</v>
      </c>
      <c r="Q256" s="25" t="e">
        <f t="shared" si="19"/>
        <v>#DIV/0!</v>
      </c>
    </row>
    <row r="257" spans="1:17" s="20" customFormat="1" ht="32.25" hidden="1">
      <c r="A257" s="87" t="s">
        <v>343</v>
      </c>
      <c r="B257" s="88" t="s">
        <v>348</v>
      </c>
      <c r="C257" s="82"/>
      <c r="D257" s="83"/>
      <c r="E257" s="60"/>
      <c r="F257" s="60"/>
      <c r="G257" s="60"/>
      <c r="H257" s="60"/>
      <c r="I257" s="60"/>
      <c r="J257" s="60"/>
      <c r="K257" s="60"/>
      <c r="L257" s="60"/>
      <c r="M257" s="60"/>
      <c r="N257" s="83"/>
      <c r="O257" s="83"/>
      <c r="P257" s="25" t="e">
        <f t="shared" si="18"/>
        <v>#DIV/0!</v>
      </c>
      <c r="Q257" s="25" t="e">
        <f t="shared" si="19"/>
        <v>#DIV/0!</v>
      </c>
    </row>
    <row r="258" spans="1:17" s="20" customFormat="1" ht="63.75" hidden="1">
      <c r="A258" s="87" t="s">
        <v>343</v>
      </c>
      <c r="B258" s="88" t="s">
        <v>349</v>
      </c>
      <c r="C258" s="82"/>
      <c r="D258" s="83"/>
      <c r="E258" s="60"/>
      <c r="F258" s="60"/>
      <c r="G258" s="60"/>
      <c r="H258" s="60"/>
      <c r="I258" s="60"/>
      <c r="J258" s="60"/>
      <c r="K258" s="60"/>
      <c r="L258" s="60"/>
      <c r="M258" s="60"/>
      <c r="N258" s="83"/>
      <c r="O258" s="83"/>
      <c r="P258" s="25" t="e">
        <f t="shared" si="18"/>
        <v>#DIV/0!</v>
      </c>
      <c r="Q258" s="25" t="e">
        <f t="shared" si="19"/>
        <v>#DIV/0!</v>
      </c>
    </row>
    <row r="259" spans="1:17" s="20" customFormat="1" ht="18.75" hidden="1">
      <c r="A259" s="87"/>
      <c r="B259" s="88"/>
      <c r="C259" s="82"/>
      <c r="D259" s="83"/>
      <c r="E259" s="60"/>
      <c r="F259" s="60"/>
      <c r="G259" s="60"/>
      <c r="H259" s="60"/>
      <c r="I259" s="60"/>
      <c r="J259" s="60"/>
      <c r="K259" s="60"/>
      <c r="L259" s="60"/>
      <c r="M259" s="60"/>
      <c r="N259" s="83"/>
      <c r="O259" s="83"/>
      <c r="P259" s="25" t="e">
        <f t="shared" si="18"/>
        <v>#DIV/0!</v>
      </c>
      <c r="Q259" s="25" t="e">
        <f t="shared" si="19"/>
        <v>#DIV/0!</v>
      </c>
    </row>
    <row r="260" spans="1:17" s="20" customFormat="1" ht="31.5" customHeight="1">
      <c r="A260" s="108" t="s">
        <v>350</v>
      </c>
      <c r="B260" s="109" t="s">
        <v>351</v>
      </c>
      <c r="C260" s="110">
        <v>45180400</v>
      </c>
      <c r="D260" s="111">
        <v>45181</v>
      </c>
      <c r="E260" s="60">
        <v>31668</v>
      </c>
      <c r="F260" s="60"/>
      <c r="G260" s="60"/>
      <c r="H260" s="60"/>
      <c r="I260" s="60"/>
      <c r="J260" s="60"/>
      <c r="K260" s="60"/>
      <c r="L260" s="60"/>
      <c r="M260" s="60"/>
      <c r="N260" s="111">
        <v>35873</v>
      </c>
      <c r="O260" s="111">
        <v>33747</v>
      </c>
      <c r="P260" s="112">
        <f t="shared" si="18"/>
        <v>74.69290188353511</v>
      </c>
      <c r="Q260" s="112">
        <f t="shared" si="19"/>
        <v>94.07353720068018</v>
      </c>
    </row>
    <row r="261" spans="1:17" s="20" customFormat="1" ht="18.75" customHeight="1">
      <c r="A261" s="87" t="s">
        <v>352</v>
      </c>
      <c r="B261" s="81" t="s">
        <v>353</v>
      </c>
      <c r="C261" s="82">
        <v>7356800</v>
      </c>
      <c r="D261" s="83">
        <v>7357</v>
      </c>
      <c r="E261" s="21">
        <v>22443</v>
      </c>
      <c r="F261" s="21">
        <v>90</v>
      </c>
      <c r="G261" s="21">
        <v>31155</v>
      </c>
      <c r="H261" s="21"/>
      <c r="I261" s="21"/>
      <c r="J261" s="21"/>
      <c r="K261" s="21"/>
      <c r="L261" s="21"/>
      <c r="M261" s="21"/>
      <c r="N261" s="83">
        <v>5582</v>
      </c>
      <c r="O261" s="83">
        <v>5452</v>
      </c>
      <c r="P261" s="25">
        <f t="shared" si="18"/>
        <v>74.106293326084</v>
      </c>
      <c r="Q261" s="25">
        <f t="shared" si="19"/>
        <v>97.67108563238982</v>
      </c>
    </row>
    <row r="262" spans="1:17" s="20" customFormat="1" ht="32.25" hidden="1">
      <c r="A262" s="87" t="s">
        <v>352</v>
      </c>
      <c r="B262" s="88" t="s">
        <v>239</v>
      </c>
      <c r="C262" s="85"/>
      <c r="D262" s="86"/>
      <c r="E262" s="21"/>
      <c r="F262" s="21"/>
      <c r="G262" s="21"/>
      <c r="H262" s="21"/>
      <c r="I262" s="21"/>
      <c r="J262" s="21"/>
      <c r="K262" s="21"/>
      <c r="L262" s="21"/>
      <c r="M262" s="21"/>
      <c r="N262" s="86"/>
      <c r="O262" s="86"/>
      <c r="P262" s="19" t="e">
        <f t="shared" si="18"/>
        <v>#DIV/0!</v>
      </c>
      <c r="Q262" s="19" t="e">
        <f t="shared" si="19"/>
        <v>#DIV/0!</v>
      </c>
    </row>
    <row r="263" spans="1:17" s="20" customFormat="1" ht="48" hidden="1">
      <c r="A263" s="87" t="s">
        <v>343</v>
      </c>
      <c r="B263" s="88" t="s">
        <v>354</v>
      </c>
      <c r="C263" s="85"/>
      <c r="D263" s="86"/>
      <c r="E263" s="21"/>
      <c r="F263" s="21"/>
      <c r="G263" s="21"/>
      <c r="H263" s="21"/>
      <c r="I263" s="21"/>
      <c r="J263" s="21"/>
      <c r="K263" s="21"/>
      <c r="L263" s="21"/>
      <c r="M263" s="21"/>
      <c r="N263" s="86"/>
      <c r="O263" s="86"/>
      <c r="P263" s="19" t="e">
        <f t="shared" si="18"/>
        <v>#DIV/0!</v>
      </c>
      <c r="Q263" s="19" t="e">
        <f t="shared" si="19"/>
        <v>#DIV/0!</v>
      </c>
    </row>
    <row r="264" spans="1:17" s="20" customFormat="1" ht="79.5" hidden="1">
      <c r="A264" s="87" t="s">
        <v>343</v>
      </c>
      <c r="B264" s="88" t="s">
        <v>355</v>
      </c>
      <c r="C264" s="85"/>
      <c r="D264" s="86"/>
      <c r="E264" s="21"/>
      <c r="F264" s="21"/>
      <c r="G264" s="21"/>
      <c r="H264" s="21"/>
      <c r="I264" s="21"/>
      <c r="J264" s="21"/>
      <c r="K264" s="21"/>
      <c r="L264" s="21"/>
      <c r="M264" s="21"/>
      <c r="N264" s="86"/>
      <c r="O264" s="86"/>
      <c r="P264" s="19" t="e">
        <f t="shared" si="18"/>
        <v>#DIV/0!</v>
      </c>
      <c r="Q264" s="19" t="e">
        <f t="shared" si="19"/>
        <v>#DIV/0!</v>
      </c>
    </row>
    <row r="265" spans="1:17" s="20" customFormat="1" ht="48" hidden="1">
      <c r="A265" s="87" t="s">
        <v>343</v>
      </c>
      <c r="B265" s="88" t="s">
        <v>356</v>
      </c>
      <c r="C265" s="85"/>
      <c r="D265" s="86"/>
      <c r="E265" s="21"/>
      <c r="F265" s="21"/>
      <c r="G265" s="21"/>
      <c r="H265" s="21"/>
      <c r="I265" s="21"/>
      <c r="J265" s="21"/>
      <c r="K265" s="21"/>
      <c r="L265" s="21"/>
      <c r="M265" s="21"/>
      <c r="N265" s="86"/>
      <c r="O265" s="86"/>
      <c r="P265" s="19" t="e">
        <f t="shared" si="18"/>
        <v>#DIV/0!</v>
      </c>
      <c r="Q265" s="19" t="e">
        <f t="shared" si="19"/>
        <v>#DIV/0!</v>
      </c>
    </row>
    <row r="266" spans="1:17" s="20" customFormat="1" ht="32.25" hidden="1">
      <c r="A266" s="87" t="s">
        <v>343</v>
      </c>
      <c r="B266" s="88" t="s">
        <v>357</v>
      </c>
      <c r="C266" s="85"/>
      <c r="D266" s="86"/>
      <c r="E266" s="21"/>
      <c r="F266" s="21"/>
      <c r="G266" s="21"/>
      <c r="H266" s="21"/>
      <c r="I266" s="21"/>
      <c r="J266" s="21"/>
      <c r="K266" s="21"/>
      <c r="L266" s="21"/>
      <c r="M266" s="21"/>
      <c r="N266" s="86"/>
      <c r="O266" s="86"/>
      <c r="P266" s="19" t="e">
        <f t="shared" si="18"/>
        <v>#DIV/0!</v>
      </c>
      <c r="Q266" s="19" t="e">
        <f t="shared" si="19"/>
        <v>#DIV/0!</v>
      </c>
    </row>
    <row r="267" spans="1:17" s="20" customFormat="1" ht="0.75" customHeight="1" hidden="1">
      <c r="A267" s="21"/>
      <c r="B267" s="21"/>
      <c r="C267" s="23">
        <v>58070</v>
      </c>
      <c r="D267" s="22">
        <v>58070</v>
      </c>
      <c r="E267" s="21"/>
      <c r="F267" s="21"/>
      <c r="G267" s="21"/>
      <c r="H267" s="21"/>
      <c r="I267" s="21"/>
      <c r="J267" s="21"/>
      <c r="K267" s="21"/>
      <c r="L267" s="21"/>
      <c r="M267" s="21"/>
      <c r="N267" s="22"/>
      <c r="O267" s="22"/>
      <c r="P267" s="19">
        <f t="shared" si="18"/>
        <v>0</v>
      </c>
      <c r="Q267" s="19" t="e">
        <f t="shared" si="19"/>
        <v>#DIV/0!</v>
      </c>
    </row>
    <row r="268" spans="1:17" s="20" customFormat="1" ht="18.75" hidden="1">
      <c r="A268" s="87" t="s">
        <v>352</v>
      </c>
      <c r="B268" s="88"/>
      <c r="C268" s="85"/>
      <c r="D268" s="86"/>
      <c r="E268" s="21"/>
      <c r="F268" s="21"/>
      <c r="G268" s="21"/>
      <c r="H268" s="21"/>
      <c r="I268" s="21"/>
      <c r="J268" s="21"/>
      <c r="K268" s="21"/>
      <c r="L268" s="21"/>
      <c r="M268" s="21"/>
      <c r="N268" s="86"/>
      <c r="O268" s="86"/>
      <c r="P268" s="19" t="e">
        <f t="shared" si="18"/>
        <v>#DIV/0!</v>
      </c>
      <c r="Q268" s="19" t="e">
        <f t="shared" si="19"/>
        <v>#DIV/0!</v>
      </c>
    </row>
    <row r="269" spans="1:17" s="20" customFormat="1" ht="48" hidden="1">
      <c r="A269" s="87" t="s">
        <v>343</v>
      </c>
      <c r="B269" s="88" t="s">
        <v>358</v>
      </c>
      <c r="C269" s="85"/>
      <c r="D269" s="86"/>
      <c r="E269" s="21"/>
      <c r="F269" s="21"/>
      <c r="G269" s="21"/>
      <c r="H269" s="21"/>
      <c r="I269" s="21"/>
      <c r="J269" s="21"/>
      <c r="K269" s="21"/>
      <c r="L269" s="21"/>
      <c r="M269" s="21"/>
      <c r="N269" s="86"/>
      <c r="O269" s="86"/>
      <c r="P269" s="19" t="e">
        <f t="shared" si="18"/>
        <v>#DIV/0!</v>
      </c>
      <c r="Q269" s="19" t="e">
        <f t="shared" si="19"/>
        <v>#DIV/0!</v>
      </c>
    </row>
    <row r="270" spans="1:17" s="20" customFormat="1" ht="48" hidden="1">
      <c r="A270" s="87" t="s">
        <v>352</v>
      </c>
      <c r="B270" s="88" t="s">
        <v>359</v>
      </c>
      <c r="C270" s="85"/>
      <c r="D270" s="86"/>
      <c r="E270" s="21"/>
      <c r="F270" s="21"/>
      <c r="G270" s="21"/>
      <c r="H270" s="21"/>
      <c r="I270" s="21"/>
      <c r="J270" s="21"/>
      <c r="K270" s="21"/>
      <c r="L270" s="21"/>
      <c r="M270" s="21"/>
      <c r="N270" s="86"/>
      <c r="O270" s="86"/>
      <c r="P270" s="19" t="e">
        <f t="shared" si="18"/>
        <v>#DIV/0!</v>
      </c>
      <c r="Q270" s="19" t="e">
        <f t="shared" si="19"/>
        <v>#DIV/0!</v>
      </c>
    </row>
    <row r="271" spans="1:17" s="20" customFormat="1" ht="48" hidden="1">
      <c r="A271" s="87" t="s">
        <v>352</v>
      </c>
      <c r="B271" s="88" t="s">
        <v>319</v>
      </c>
      <c r="C271" s="85"/>
      <c r="D271" s="86"/>
      <c r="E271" s="21"/>
      <c r="F271" s="21"/>
      <c r="G271" s="21"/>
      <c r="H271" s="21"/>
      <c r="I271" s="21"/>
      <c r="J271" s="21"/>
      <c r="K271" s="21"/>
      <c r="L271" s="21"/>
      <c r="M271" s="21"/>
      <c r="N271" s="86"/>
      <c r="O271" s="86"/>
      <c r="P271" s="19" t="e">
        <f t="shared" si="18"/>
        <v>#DIV/0!</v>
      </c>
      <c r="Q271" s="19" t="e">
        <f t="shared" si="19"/>
        <v>#DIV/0!</v>
      </c>
    </row>
    <row r="272" spans="1:17" s="20" customFormat="1" ht="18.75" hidden="1">
      <c r="A272" s="87" t="s">
        <v>352</v>
      </c>
      <c r="B272" s="88" t="s">
        <v>360</v>
      </c>
      <c r="C272" s="85"/>
      <c r="D272" s="86"/>
      <c r="E272" s="21"/>
      <c r="F272" s="21"/>
      <c r="G272" s="21"/>
      <c r="H272" s="21"/>
      <c r="I272" s="21"/>
      <c r="J272" s="21"/>
      <c r="K272" s="21"/>
      <c r="L272" s="21"/>
      <c r="M272" s="21"/>
      <c r="N272" s="86"/>
      <c r="O272" s="86"/>
      <c r="P272" s="19" t="e">
        <f t="shared" si="18"/>
        <v>#DIV/0!</v>
      </c>
      <c r="Q272" s="19" t="e">
        <f t="shared" si="19"/>
        <v>#DIV/0!</v>
      </c>
    </row>
    <row r="273" spans="1:17" s="20" customFormat="1" ht="32.25" hidden="1">
      <c r="A273" s="87" t="s">
        <v>352</v>
      </c>
      <c r="B273" s="88" t="s">
        <v>361</v>
      </c>
      <c r="C273" s="85"/>
      <c r="D273" s="86"/>
      <c r="E273" s="21"/>
      <c r="F273" s="21"/>
      <c r="G273" s="21"/>
      <c r="H273" s="21"/>
      <c r="I273" s="21"/>
      <c r="J273" s="21"/>
      <c r="K273" s="21"/>
      <c r="L273" s="21"/>
      <c r="M273" s="21"/>
      <c r="N273" s="86"/>
      <c r="O273" s="86"/>
      <c r="P273" s="19" t="e">
        <f t="shared" si="18"/>
        <v>#DIV/0!</v>
      </c>
      <c r="Q273" s="19" t="e">
        <f t="shared" si="19"/>
        <v>#DIV/0!</v>
      </c>
    </row>
    <row r="274" spans="1:17" s="20" customFormat="1" ht="32.25" hidden="1">
      <c r="A274" s="87" t="s">
        <v>352</v>
      </c>
      <c r="B274" s="88" t="s">
        <v>362</v>
      </c>
      <c r="C274" s="85"/>
      <c r="D274" s="86"/>
      <c r="E274" s="21"/>
      <c r="F274" s="21"/>
      <c r="G274" s="21"/>
      <c r="H274" s="21"/>
      <c r="I274" s="21"/>
      <c r="J274" s="21"/>
      <c r="K274" s="21"/>
      <c r="L274" s="21"/>
      <c r="M274" s="21"/>
      <c r="N274" s="86"/>
      <c r="O274" s="86"/>
      <c r="P274" s="19" t="e">
        <f aca="true" t="shared" si="20" ref="P274:P280">O274/D274*100</f>
        <v>#DIV/0!</v>
      </c>
      <c r="Q274" s="19" t="e">
        <f t="shared" si="19"/>
        <v>#DIV/0!</v>
      </c>
    </row>
    <row r="275" spans="1:17" s="20" customFormat="1" ht="48" hidden="1">
      <c r="A275" s="87" t="s">
        <v>352</v>
      </c>
      <c r="B275" s="88" t="s">
        <v>363</v>
      </c>
      <c r="C275" s="85"/>
      <c r="D275" s="86"/>
      <c r="E275" s="21"/>
      <c r="F275" s="21"/>
      <c r="G275" s="21"/>
      <c r="H275" s="21"/>
      <c r="I275" s="21"/>
      <c r="J275" s="21"/>
      <c r="K275" s="21"/>
      <c r="L275" s="21"/>
      <c r="M275" s="21"/>
      <c r="N275" s="86"/>
      <c r="O275" s="86"/>
      <c r="P275" s="19" t="e">
        <f t="shared" si="20"/>
        <v>#DIV/0!</v>
      </c>
      <c r="Q275" s="19" t="e">
        <f t="shared" si="19"/>
        <v>#DIV/0!</v>
      </c>
    </row>
    <row r="276" spans="1:17" s="20" customFormat="1" ht="32.25" hidden="1">
      <c r="A276" s="87" t="s">
        <v>352</v>
      </c>
      <c r="B276" s="88" t="s">
        <v>252</v>
      </c>
      <c r="C276" s="85"/>
      <c r="D276" s="86"/>
      <c r="E276" s="21"/>
      <c r="F276" s="21"/>
      <c r="G276" s="21"/>
      <c r="H276" s="21"/>
      <c r="I276" s="21"/>
      <c r="J276" s="21"/>
      <c r="K276" s="21"/>
      <c r="L276" s="21"/>
      <c r="M276" s="21"/>
      <c r="N276" s="86"/>
      <c r="O276" s="86"/>
      <c r="P276" s="19" t="e">
        <f t="shared" si="20"/>
        <v>#DIV/0!</v>
      </c>
      <c r="Q276" s="19" t="e">
        <f t="shared" si="19"/>
        <v>#DIV/0!</v>
      </c>
    </row>
    <row r="277" spans="1:17" s="20" customFormat="1" ht="21" customHeight="1" hidden="1">
      <c r="A277" s="113" t="s">
        <v>364</v>
      </c>
      <c r="B277" s="114" t="s">
        <v>365</v>
      </c>
      <c r="C277" s="115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6"/>
      <c r="O277" s="116"/>
      <c r="P277" s="112" t="e">
        <f t="shared" si="20"/>
        <v>#DIV/0!</v>
      </c>
      <c r="Q277" s="112" t="e">
        <f t="shared" si="19"/>
        <v>#DIV/0!</v>
      </c>
    </row>
    <row r="278" spans="1:17" s="20" customFormat="1" ht="21" customHeight="1">
      <c r="A278" s="118" t="s">
        <v>364</v>
      </c>
      <c r="B278" s="119" t="s">
        <v>365</v>
      </c>
      <c r="C278" s="120">
        <v>7000000</v>
      </c>
      <c r="D278" s="121">
        <v>7000</v>
      </c>
      <c r="E278" s="122"/>
      <c r="F278" s="122"/>
      <c r="G278" s="122"/>
      <c r="H278" s="122"/>
      <c r="I278" s="122"/>
      <c r="J278" s="122"/>
      <c r="K278" s="122"/>
      <c r="L278" s="122"/>
      <c r="M278" s="122"/>
      <c r="N278" s="121">
        <f>N279</f>
        <v>5967</v>
      </c>
      <c r="O278" s="121">
        <v>5963</v>
      </c>
      <c r="P278" s="34">
        <f t="shared" si="20"/>
        <v>85.18571428571428</v>
      </c>
      <c r="Q278" s="34">
        <f t="shared" si="19"/>
        <v>99.93296463884698</v>
      </c>
    </row>
    <row r="279" spans="1:17" s="20" customFormat="1" ht="33" customHeight="1">
      <c r="A279" s="118" t="s">
        <v>366</v>
      </c>
      <c r="B279" s="123" t="s">
        <v>367</v>
      </c>
      <c r="C279" s="124">
        <v>7000000</v>
      </c>
      <c r="D279" s="125">
        <v>7000</v>
      </c>
      <c r="E279" s="126"/>
      <c r="F279" s="126"/>
      <c r="G279" s="126"/>
      <c r="H279" s="126"/>
      <c r="I279" s="126"/>
      <c r="J279" s="126"/>
      <c r="K279" s="126"/>
      <c r="L279" s="126"/>
      <c r="M279" s="126"/>
      <c r="N279" s="125">
        <v>5967</v>
      </c>
      <c r="O279" s="125">
        <v>5963</v>
      </c>
      <c r="P279" s="25">
        <f t="shared" si="20"/>
        <v>85.18571428571428</v>
      </c>
      <c r="Q279" s="25">
        <f t="shared" si="19"/>
        <v>99.93296463884698</v>
      </c>
    </row>
    <row r="280" spans="1:17" s="20" customFormat="1" ht="19.5" thickBot="1">
      <c r="A280" s="127"/>
      <c r="B280" s="128" t="s">
        <v>368</v>
      </c>
      <c r="C280" s="129">
        <f>SUM(C111+C131+C140+C147+C193+C200+C204+C221+C235+C250+C277+C278)</f>
        <v>8760418391.71</v>
      </c>
      <c r="D280" s="130">
        <f>SUM(D111+D131+D140+D147+D193+D200+D204+D221+D235+D250+D277+D278)</f>
        <v>8760418</v>
      </c>
      <c r="E280" s="131">
        <f>SUM(E111+E131+E140+E147+E193+E200+E204+E221+E235+E250)</f>
        <v>3339619</v>
      </c>
      <c r="F280" s="132">
        <f>SUM(F111+F131+F140+F147+F193+F200+F204+F221+F235+F250)</f>
        <v>5555</v>
      </c>
      <c r="G280" s="132">
        <f>SUM(G111+G131+G140+G147+G193+G200+G204+G221+G235+G250)</f>
        <v>53099</v>
      </c>
      <c r="H280" s="132">
        <f>SUM(H111+H131+H140+H147+H193+H200+H204+H221+H235+H250)</f>
        <v>49828</v>
      </c>
      <c r="I280" s="133"/>
      <c r="J280" s="133"/>
      <c r="K280" s="133"/>
      <c r="L280" s="133"/>
      <c r="M280" s="133"/>
      <c r="N280" s="130">
        <f>SUM(N111+N131+N140+N147+N193+N200+N204+N221+N235+N250+N277+N278)</f>
        <v>6871953</v>
      </c>
      <c r="O280" s="130">
        <f>SUM(O111+O131+O140+O147+O193+O200+O204+O221+O235+O250+O277)+O278</f>
        <v>5223702</v>
      </c>
      <c r="P280" s="134">
        <f t="shared" si="20"/>
        <v>59.62845608508635</v>
      </c>
      <c r="Q280" s="135">
        <f t="shared" si="19"/>
        <v>76.01480976368727</v>
      </c>
    </row>
    <row r="281" spans="1:17" s="20" customFormat="1" ht="15.75" customHeight="1">
      <c r="A281" s="136"/>
      <c r="B281" s="137" t="s">
        <v>369</v>
      </c>
      <c r="C281" s="138">
        <f>C82-C280</f>
        <v>-582335543.9499998</v>
      </c>
      <c r="D281" s="139">
        <f>D82-D280</f>
        <v>-582335</v>
      </c>
      <c r="E281" s="140"/>
      <c r="F281" s="140"/>
      <c r="G281" s="140"/>
      <c r="H281" s="140"/>
      <c r="I281" s="60"/>
      <c r="J281" s="60"/>
      <c r="K281" s="60"/>
      <c r="L281" s="60"/>
      <c r="M281" s="60"/>
      <c r="N281" s="139">
        <f>N82-N280</f>
        <v>-882674</v>
      </c>
      <c r="O281" s="139">
        <f>O82-O280</f>
        <v>624070</v>
      </c>
      <c r="P281" s="141"/>
      <c r="Q281" s="141"/>
    </row>
    <row r="282" spans="1:17" s="20" customFormat="1" ht="27.75" customHeight="1">
      <c r="A282" s="9" t="s">
        <v>370</v>
      </c>
      <c r="B282" s="142" t="s">
        <v>371</v>
      </c>
      <c r="C282" s="143"/>
      <c r="D282" s="144"/>
      <c r="E282" s="60"/>
      <c r="F282" s="60"/>
      <c r="G282" s="60"/>
      <c r="H282" s="60"/>
      <c r="I282" s="60"/>
      <c r="J282" s="60"/>
      <c r="K282" s="60"/>
      <c r="L282" s="60"/>
      <c r="M282" s="60"/>
      <c r="N282" s="144"/>
      <c r="O282" s="144"/>
      <c r="P282" s="19"/>
      <c r="Q282" s="19"/>
    </row>
    <row r="283" spans="1:17" s="20" customFormat="1" ht="66.75" customHeight="1">
      <c r="A283" s="126" t="s">
        <v>372</v>
      </c>
      <c r="B283" s="145" t="s">
        <v>373</v>
      </c>
      <c r="C283" s="146">
        <f aca="true" t="shared" si="21" ref="C283:O283">C284-C290</f>
        <v>424974900</v>
      </c>
      <c r="D283" s="147">
        <f t="shared" si="21"/>
        <v>424975</v>
      </c>
      <c r="E283" s="147">
        <f t="shared" si="21"/>
        <v>0</v>
      </c>
      <c r="F283" s="147">
        <f t="shared" si="21"/>
        <v>0</v>
      </c>
      <c r="G283" s="147">
        <f t="shared" si="21"/>
        <v>0</v>
      </c>
      <c r="H283" s="147">
        <f t="shared" si="21"/>
        <v>0</v>
      </c>
      <c r="I283" s="147">
        <f t="shared" si="21"/>
        <v>0</v>
      </c>
      <c r="J283" s="147">
        <f t="shared" si="21"/>
        <v>0</v>
      </c>
      <c r="K283" s="147">
        <f t="shared" si="21"/>
        <v>0</v>
      </c>
      <c r="L283" s="147">
        <f t="shared" si="21"/>
        <v>0</v>
      </c>
      <c r="M283" s="147">
        <f t="shared" si="21"/>
        <v>0</v>
      </c>
      <c r="N283" s="147">
        <f t="shared" si="21"/>
        <v>741825</v>
      </c>
      <c r="O283" s="147">
        <f t="shared" si="21"/>
        <v>-108200</v>
      </c>
      <c r="P283" s="19"/>
      <c r="Q283" s="19"/>
    </row>
    <row r="284" spans="1:17" s="20" customFormat="1" ht="66" customHeight="1">
      <c r="A284" s="126" t="s">
        <v>374</v>
      </c>
      <c r="B284" s="145" t="s">
        <v>375</v>
      </c>
      <c r="C284" s="146">
        <f>C287+C285</f>
        <v>1178174900</v>
      </c>
      <c r="D284" s="147">
        <f>D287+D285</f>
        <v>1178175</v>
      </c>
      <c r="E284" s="147">
        <f aca="true" t="shared" si="22" ref="E284:M284">E287</f>
        <v>0</v>
      </c>
      <c r="F284" s="147">
        <f t="shared" si="22"/>
        <v>0</v>
      </c>
      <c r="G284" s="147">
        <f t="shared" si="22"/>
        <v>0</v>
      </c>
      <c r="H284" s="147">
        <f t="shared" si="22"/>
        <v>0</v>
      </c>
      <c r="I284" s="147">
        <f t="shared" si="22"/>
        <v>0</v>
      </c>
      <c r="J284" s="147">
        <f t="shared" si="22"/>
        <v>0</v>
      </c>
      <c r="K284" s="147">
        <f t="shared" si="22"/>
        <v>0</v>
      </c>
      <c r="L284" s="147">
        <f t="shared" si="22"/>
        <v>0</v>
      </c>
      <c r="M284" s="147">
        <f t="shared" si="22"/>
        <v>0</v>
      </c>
      <c r="N284" s="147">
        <f>N287+N285</f>
        <v>1242025</v>
      </c>
      <c r="O284" s="147">
        <f>O287</f>
        <v>350000</v>
      </c>
      <c r="P284" s="19"/>
      <c r="Q284" s="19"/>
    </row>
    <row r="285" spans="1:17" s="20" customFormat="1" ht="50.25" customHeight="1">
      <c r="A285" s="126" t="s">
        <v>376</v>
      </c>
      <c r="B285" s="145" t="s">
        <v>377</v>
      </c>
      <c r="C285" s="146">
        <v>80000000</v>
      </c>
      <c r="D285" s="147">
        <v>80000</v>
      </c>
      <c r="E285" s="148"/>
      <c r="F285" s="148"/>
      <c r="G285" s="148"/>
      <c r="H285" s="148"/>
      <c r="I285" s="148"/>
      <c r="J285" s="148"/>
      <c r="K285" s="148"/>
      <c r="L285" s="148"/>
      <c r="M285" s="148"/>
      <c r="N285" s="147">
        <v>80000</v>
      </c>
      <c r="O285" s="147"/>
      <c r="P285" s="19"/>
      <c r="Q285" s="19"/>
    </row>
    <row r="286" spans="1:17" s="20" customFormat="1" ht="53.25" customHeight="1">
      <c r="A286" s="126" t="s">
        <v>378</v>
      </c>
      <c r="B286" s="145" t="s">
        <v>379</v>
      </c>
      <c r="C286" s="146">
        <v>80000000</v>
      </c>
      <c r="D286" s="147">
        <v>80000</v>
      </c>
      <c r="E286" s="148"/>
      <c r="F286" s="148"/>
      <c r="G286" s="148"/>
      <c r="H286" s="148"/>
      <c r="I286" s="148"/>
      <c r="J286" s="148"/>
      <c r="K286" s="148"/>
      <c r="L286" s="148"/>
      <c r="M286" s="148"/>
      <c r="N286" s="147">
        <v>80000</v>
      </c>
      <c r="O286" s="147"/>
      <c r="P286" s="19"/>
      <c r="Q286" s="19"/>
    </row>
    <row r="287" spans="1:17" s="20" customFormat="1" ht="50.25" customHeight="1">
      <c r="A287" s="126" t="s">
        <v>380</v>
      </c>
      <c r="B287" s="149" t="s">
        <v>381</v>
      </c>
      <c r="C287" s="146">
        <v>1098174900</v>
      </c>
      <c r="D287" s="147">
        <v>1098175</v>
      </c>
      <c r="E287" s="60"/>
      <c r="F287" s="60"/>
      <c r="G287" s="60"/>
      <c r="H287" s="60"/>
      <c r="I287" s="60"/>
      <c r="J287" s="60"/>
      <c r="K287" s="60"/>
      <c r="L287" s="60"/>
      <c r="M287" s="60"/>
      <c r="N287" s="147">
        <v>1162025</v>
      </c>
      <c r="O287" s="147">
        <v>350000</v>
      </c>
      <c r="P287" s="19"/>
      <c r="Q287" s="19"/>
    </row>
    <row r="288" spans="1:17" s="20" customFormat="1" ht="51" customHeight="1">
      <c r="A288" s="126" t="s">
        <v>382</v>
      </c>
      <c r="B288" s="149" t="s">
        <v>383</v>
      </c>
      <c r="C288" s="146">
        <v>1098174900</v>
      </c>
      <c r="D288" s="147">
        <v>1098175</v>
      </c>
      <c r="E288" s="60"/>
      <c r="F288" s="60"/>
      <c r="G288" s="60"/>
      <c r="H288" s="60"/>
      <c r="I288" s="60"/>
      <c r="J288" s="60"/>
      <c r="K288" s="60"/>
      <c r="L288" s="60"/>
      <c r="M288" s="60"/>
      <c r="N288" s="147">
        <v>1162025</v>
      </c>
      <c r="O288" s="147">
        <v>350000</v>
      </c>
      <c r="P288" s="19"/>
      <c r="Q288" s="19"/>
    </row>
    <row r="289" spans="1:17" s="20" customFormat="1" ht="91.5" customHeight="1" hidden="1">
      <c r="A289" s="126"/>
      <c r="B289" s="149"/>
      <c r="C289" s="146"/>
      <c r="D289" s="147"/>
      <c r="E289" s="60"/>
      <c r="F289" s="60"/>
      <c r="G289" s="60"/>
      <c r="H289" s="60"/>
      <c r="I289" s="60"/>
      <c r="J289" s="60"/>
      <c r="K289" s="60"/>
      <c r="L289" s="60"/>
      <c r="M289" s="60"/>
      <c r="N289" s="147"/>
      <c r="O289" s="147"/>
      <c r="P289" s="19"/>
      <c r="Q289" s="19"/>
    </row>
    <row r="290" spans="1:17" s="20" customFormat="1" ht="66.75" customHeight="1">
      <c r="A290" s="126" t="s">
        <v>384</v>
      </c>
      <c r="B290" s="145" t="s">
        <v>385</v>
      </c>
      <c r="C290" s="147">
        <f>C293+C291</f>
        <v>753200000</v>
      </c>
      <c r="D290" s="147">
        <f>D293+D291</f>
        <v>753200</v>
      </c>
      <c r="E290" s="147">
        <f aca="true" t="shared" si="23" ref="E290:M290">E293</f>
        <v>0</v>
      </c>
      <c r="F290" s="147">
        <f t="shared" si="23"/>
        <v>0</v>
      </c>
      <c r="G290" s="147">
        <f t="shared" si="23"/>
        <v>0</v>
      </c>
      <c r="H290" s="147">
        <f t="shared" si="23"/>
        <v>0</v>
      </c>
      <c r="I290" s="147">
        <f t="shared" si="23"/>
        <v>0</v>
      </c>
      <c r="J290" s="147">
        <f t="shared" si="23"/>
        <v>0</v>
      </c>
      <c r="K290" s="147">
        <f t="shared" si="23"/>
        <v>0</v>
      </c>
      <c r="L290" s="147">
        <f t="shared" si="23"/>
        <v>0</v>
      </c>
      <c r="M290" s="147">
        <f t="shared" si="23"/>
        <v>0</v>
      </c>
      <c r="N290" s="147">
        <f>N293+N291</f>
        <v>500200</v>
      </c>
      <c r="O290" s="147">
        <f>O293</f>
        <v>458200</v>
      </c>
      <c r="P290" s="19"/>
      <c r="Q290" s="19"/>
    </row>
    <row r="291" spans="1:17" s="20" customFormat="1" ht="51.75" customHeight="1">
      <c r="A291" s="126" t="s">
        <v>386</v>
      </c>
      <c r="B291" s="145" t="s">
        <v>387</v>
      </c>
      <c r="C291" s="146">
        <v>80000000</v>
      </c>
      <c r="D291" s="146">
        <v>80000</v>
      </c>
      <c r="E291" s="147"/>
      <c r="F291" s="148"/>
      <c r="G291" s="148"/>
      <c r="H291" s="148"/>
      <c r="I291" s="148"/>
      <c r="J291" s="148"/>
      <c r="K291" s="148"/>
      <c r="L291" s="148"/>
      <c r="M291" s="148"/>
      <c r="N291" s="147"/>
      <c r="O291" s="147"/>
      <c r="P291" s="19"/>
      <c r="Q291" s="19"/>
    </row>
    <row r="292" spans="1:17" s="20" customFormat="1" ht="65.25" customHeight="1">
      <c r="A292" s="126" t="s">
        <v>388</v>
      </c>
      <c r="B292" s="145" t="s">
        <v>379</v>
      </c>
      <c r="C292" s="146">
        <v>80000000</v>
      </c>
      <c r="D292" s="146">
        <v>80000</v>
      </c>
      <c r="E292" s="147"/>
      <c r="F292" s="148"/>
      <c r="G292" s="148"/>
      <c r="H292" s="148"/>
      <c r="I292" s="148"/>
      <c r="J292" s="148"/>
      <c r="K292" s="148"/>
      <c r="L292" s="148"/>
      <c r="M292" s="148"/>
      <c r="N292" s="147"/>
      <c r="O292" s="147"/>
      <c r="P292" s="19"/>
      <c r="Q292" s="19"/>
    </row>
    <row r="293" spans="1:17" s="20" customFormat="1" ht="48.75" customHeight="1">
      <c r="A293" s="126" t="s">
        <v>389</v>
      </c>
      <c r="B293" s="149" t="s">
        <v>390</v>
      </c>
      <c r="C293" s="146">
        <v>673200000</v>
      </c>
      <c r="D293" s="147">
        <v>673200</v>
      </c>
      <c r="E293" s="60"/>
      <c r="F293" s="60"/>
      <c r="G293" s="60"/>
      <c r="H293" s="60"/>
      <c r="I293" s="60"/>
      <c r="J293" s="60"/>
      <c r="K293" s="60"/>
      <c r="L293" s="60"/>
      <c r="M293" s="60"/>
      <c r="N293" s="147">
        <v>500200</v>
      </c>
      <c r="O293" s="147">
        <v>458200</v>
      </c>
      <c r="P293" s="19"/>
      <c r="Q293" s="19"/>
    </row>
    <row r="294" spans="1:17" s="20" customFormat="1" ht="54.75" customHeight="1" hidden="1">
      <c r="A294" s="150" t="s">
        <v>391</v>
      </c>
      <c r="B294" s="149" t="s">
        <v>392</v>
      </c>
      <c r="C294" s="146"/>
      <c r="D294" s="147"/>
      <c r="E294" s="60"/>
      <c r="F294" s="60"/>
      <c r="G294" s="60"/>
      <c r="H294" s="60"/>
      <c r="I294" s="60"/>
      <c r="J294" s="60"/>
      <c r="K294" s="60"/>
      <c r="L294" s="60"/>
      <c r="M294" s="60"/>
      <c r="N294" s="147"/>
      <c r="O294" s="147"/>
      <c r="P294" s="19" t="e">
        <f>O294/D294*100</f>
        <v>#DIV/0!</v>
      </c>
      <c r="Q294" s="19" t="e">
        <f t="shared" si="19"/>
        <v>#DIV/0!</v>
      </c>
    </row>
    <row r="295" spans="1:17" s="20" customFormat="1" ht="55.5" customHeight="1">
      <c r="A295" s="126" t="s">
        <v>393</v>
      </c>
      <c r="B295" s="149" t="s">
        <v>383</v>
      </c>
      <c r="C295" s="146">
        <v>673200000</v>
      </c>
      <c r="D295" s="147">
        <v>673200</v>
      </c>
      <c r="E295" s="60"/>
      <c r="F295" s="60"/>
      <c r="G295" s="60"/>
      <c r="H295" s="60"/>
      <c r="I295" s="60"/>
      <c r="J295" s="60"/>
      <c r="K295" s="60"/>
      <c r="L295" s="60"/>
      <c r="M295" s="60"/>
      <c r="N295" s="147">
        <v>500200</v>
      </c>
      <c r="O295" s="147">
        <v>458200</v>
      </c>
      <c r="P295" s="19"/>
      <c r="Q295" s="19"/>
    </row>
    <row r="296" spans="1:17" s="20" customFormat="1" ht="36" customHeight="1">
      <c r="A296" s="126" t="s">
        <v>394</v>
      </c>
      <c r="B296" s="149" t="s">
        <v>395</v>
      </c>
      <c r="C296" s="146">
        <v>15000000</v>
      </c>
      <c r="D296" s="147">
        <v>15000</v>
      </c>
      <c r="E296" s="60"/>
      <c r="F296" s="60"/>
      <c r="G296" s="60"/>
      <c r="H296" s="60"/>
      <c r="I296" s="60"/>
      <c r="J296" s="60"/>
      <c r="K296" s="60"/>
      <c r="L296" s="60"/>
      <c r="M296" s="60"/>
      <c r="N296" s="147">
        <v>15000</v>
      </c>
      <c r="O296" s="147">
        <v>15020</v>
      </c>
      <c r="P296" s="19"/>
      <c r="Q296" s="19"/>
    </row>
    <row r="297" spans="1:17" s="20" customFormat="1" ht="32.25" customHeight="1">
      <c r="A297" s="126" t="s">
        <v>396</v>
      </c>
      <c r="B297" s="149" t="s">
        <v>397</v>
      </c>
      <c r="C297" s="146">
        <v>44500000</v>
      </c>
      <c r="D297" s="147">
        <v>44500</v>
      </c>
      <c r="E297" s="60"/>
      <c r="F297" s="60"/>
      <c r="G297" s="60"/>
      <c r="H297" s="60"/>
      <c r="I297" s="60"/>
      <c r="J297" s="60"/>
      <c r="K297" s="60"/>
      <c r="L297" s="60"/>
      <c r="M297" s="60"/>
      <c r="N297" s="147">
        <v>28000</v>
      </c>
      <c r="O297" s="147">
        <v>20401</v>
      </c>
      <c r="P297" s="19"/>
      <c r="Q297" s="19"/>
    </row>
    <row r="298" spans="1:17" s="20" customFormat="1" ht="22.5" customHeight="1">
      <c r="A298" s="126" t="s">
        <v>398</v>
      </c>
      <c r="B298" s="149" t="s">
        <v>399</v>
      </c>
      <c r="C298" s="146">
        <f>C300-C299</f>
        <v>97860643.95000076</v>
      </c>
      <c r="D298" s="147">
        <f>D300-D299</f>
        <v>97860</v>
      </c>
      <c r="E298" s="147"/>
      <c r="F298" s="147"/>
      <c r="G298" s="147"/>
      <c r="H298" s="147"/>
      <c r="I298" s="147"/>
      <c r="J298" s="147"/>
      <c r="K298" s="147"/>
      <c r="L298" s="147"/>
      <c r="M298" s="147"/>
      <c r="N298" s="147">
        <f>N300-N299</f>
        <v>97849</v>
      </c>
      <c r="O298" s="147">
        <f>O300-O299</f>
        <v>-551291</v>
      </c>
      <c r="P298" s="19"/>
      <c r="Q298" s="19"/>
    </row>
    <row r="299" spans="1:17" s="20" customFormat="1" ht="31.5" customHeight="1">
      <c r="A299" s="126" t="s">
        <v>400</v>
      </c>
      <c r="B299" s="149" t="s">
        <v>401</v>
      </c>
      <c r="C299" s="146">
        <f>C82+C287+C296+C297-C129</f>
        <v>9485757747.759998</v>
      </c>
      <c r="D299" s="147">
        <f>D82+D287+D296+D297-D129</f>
        <v>9485758</v>
      </c>
      <c r="E299" s="147">
        <f aca="true" t="shared" si="24" ref="E299:M299">E82+E287+E296+E297-E129</f>
        <v>0</v>
      </c>
      <c r="F299" s="147">
        <f t="shared" si="24"/>
        <v>0</v>
      </c>
      <c r="G299" s="147">
        <f t="shared" si="24"/>
        <v>0</v>
      </c>
      <c r="H299" s="147">
        <f t="shared" si="24"/>
        <v>0</v>
      </c>
      <c r="I299" s="147">
        <f t="shared" si="24"/>
        <v>0</v>
      </c>
      <c r="J299" s="147">
        <f t="shared" si="24"/>
        <v>0</v>
      </c>
      <c r="K299" s="147">
        <f t="shared" si="24"/>
        <v>0</v>
      </c>
      <c r="L299" s="147">
        <f t="shared" si="24"/>
        <v>0</v>
      </c>
      <c r="M299" s="147">
        <f t="shared" si="24"/>
        <v>0</v>
      </c>
      <c r="N299" s="147">
        <f>N82+N284+N296+N297</f>
        <v>7274304</v>
      </c>
      <c r="O299" s="147">
        <v>6296978</v>
      </c>
      <c r="P299" s="19"/>
      <c r="Q299" s="19"/>
    </row>
    <row r="300" spans="1:17" s="20" customFormat="1" ht="34.5" customHeight="1">
      <c r="A300" s="126" t="s">
        <v>402</v>
      </c>
      <c r="B300" s="149" t="s">
        <v>403</v>
      </c>
      <c r="C300" s="146">
        <f>C280+C293+C128</f>
        <v>9583618391.71</v>
      </c>
      <c r="D300" s="147">
        <f>D280+D293+D128</f>
        <v>9583618</v>
      </c>
      <c r="E300" s="147">
        <f aca="true" t="shared" si="25" ref="E300:M300">E280+E293+E128-E127</f>
        <v>3339619</v>
      </c>
      <c r="F300" s="147">
        <f t="shared" si="25"/>
        <v>5555</v>
      </c>
      <c r="G300" s="147">
        <f t="shared" si="25"/>
        <v>53099</v>
      </c>
      <c r="H300" s="147">
        <f t="shared" si="25"/>
        <v>49828</v>
      </c>
      <c r="I300" s="147">
        <f t="shared" si="25"/>
        <v>0</v>
      </c>
      <c r="J300" s="147">
        <f t="shared" si="25"/>
        <v>0</v>
      </c>
      <c r="K300" s="147">
        <f t="shared" si="25"/>
        <v>0</v>
      </c>
      <c r="L300" s="147">
        <f t="shared" si="25"/>
        <v>0</v>
      </c>
      <c r="M300" s="147">
        <f t="shared" si="25"/>
        <v>0</v>
      </c>
      <c r="N300" s="147">
        <f>N280+N293</f>
        <v>7372153</v>
      </c>
      <c r="O300" s="147">
        <v>5745687</v>
      </c>
      <c r="P300" s="19"/>
      <c r="Q300" s="19"/>
    </row>
    <row r="301" spans="1:17" s="20" customFormat="1" ht="18.75">
      <c r="A301" s="157" t="s">
        <v>404</v>
      </c>
      <c r="B301" s="157"/>
      <c r="C301" s="151">
        <f aca="true" t="shared" si="26" ref="C301:O301">C296+C294+C287-C293+C298+C297</f>
        <v>582335543.9500008</v>
      </c>
      <c r="D301" s="152">
        <f t="shared" si="26"/>
        <v>582335</v>
      </c>
      <c r="E301" s="152">
        <f t="shared" si="26"/>
        <v>0</v>
      </c>
      <c r="F301" s="152">
        <f t="shared" si="26"/>
        <v>0</v>
      </c>
      <c r="G301" s="152">
        <f t="shared" si="26"/>
        <v>0</v>
      </c>
      <c r="H301" s="152">
        <f t="shared" si="26"/>
        <v>0</v>
      </c>
      <c r="I301" s="152">
        <f t="shared" si="26"/>
        <v>0</v>
      </c>
      <c r="J301" s="152">
        <f t="shared" si="26"/>
        <v>0</v>
      </c>
      <c r="K301" s="152">
        <f t="shared" si="26"/>
        <v>0</v>
      </c>
      <c r="L301" s="152">
        <f t="shared" si="26"/>
        <v>0</v>
      </c>
      <c r="M301" s="152">
        <f t="shared" si="26"/>
        <v>0</v>
      </c>
      <c r="N301" s="152">
        <f>N296+N294+N287-N293+N298+N297+N285</f>
        <v>882674</v>
      </c>
      <c r="O301" s="152">
        <f t="shared" si="26"/>
        <v>-624070</v>
      </c>
      <c r="P301" s="19"/>
      <c r="Q301" s="19"/>
    </row>
    <row r="302" s="20" customFormat="1" ht="18.75"/>
    <row r="303" spans="1:16" s="20" customFormat="1" ht="18.75">
      <c r="A303" s="153"/>
      <c r="B303" s="154"/>
      <c r="C303" s="154"/>
      <c r="D303" s="154"/>
      <c r="E303" s="154"/>
      <c r="F303" s="153"/>
      <c r="G303" s="153"/>
      <c r="H303" s="154"/>
      <c r="N303" s="153"/>
      <c r="P303" s="155"/>
    </row>
    <row r="304" s="20" customFormat="1" ht="18.75"/>
    <row r="305" s="20" customFormat="1" ht="18.75"/>
  </sheetData>
  <mergeCells count="1">
    <mergeCell ref="A301:B30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2007-12-04T09:12:04Z</cp:lastPrinted>
  <dcterms:created xsi:type="dcterms:W3CDTF">2007-12-04T07:33:59Z</dcterms:created>
  <dcterms:modified xsi:type="dcterms:W3CDTF">2007-12-12T09:06:27Z</dcterms:modified>
  <cp:category/>
  <cp:version/>
  <cp:contentType/>
  <cp:contentStatus/>
</cp:coreProperties>
</file>