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81" windowWidth="12120" windowHeight="8985" tabRatio="601" activeTab="0"/>
  </bookViews>
  <sheets>
    <sheet name="Распоряд." sheetId="1" r:id="rId1"/>
  </sheets>
  <definedNames>
    <definedName name="_xlnm.Print_Area" localSheetId="0">'Распоряд.'!$A$1:$F$159</definedName>
  </definedNames>
  <calcPr fullCalcOnLoad="1"/>
</workbook>
</file>

<file path=xl/sharedStrings.xml><?xml version="1.0" encoding="utf-8"?>
<sst xmlns="http://schemas.openxmlformats.org/spreadsheetml/2006/main" count="433" uniqueCount="152">
  <si>
    <t>1100</t>
  </si>
  <si>
    <t>Межбюджетные трансферты</t>
  </si>
  <si>
    <t>Утверждено на 2007 год</t>
  </si>
  <si>
    <t>Изменения ко  2 чтению</t>
  </si>
  <si>
    <t>Фонд соц.страх.</t>
  </si>
  <si>
    <t>Раздел</t>
  </si>
  <si>
    <t>01</t>
  </si>
  <si>
    <t>02</t>
  </si>
  <si>
    <t>005</t>
  </si>
  <si>
    <t>03</t>
  </si>
  <si>
    <t>04</t>
  </si>
  <si>
    <t>07</t>
  </si>
  <si>
    <t>Национальная оборона</t>
  </si>
  <si>
    <t>09</t>
  </si>
  <si>
    <t>05</t>
  </si>
  <si>
    <t>08</t>
  </si>
  <si>
    <t xml:space="preserve">Национальная экономика                    </t>
  </si>
  <si>
    <t>11</t>
  </si>
  <si>
    <t>06</t>
  </si>
  <si>
    <t>755</t>
  </si>
  <si>
    <t>10</t>
  </si>
  <si>
    <t>всего</t>
  </si>
  <si>
    <t>Бюджет города Калининграда на 2007 год по главным распорядителям, распорядителям и получателям бюджетных средств</t>
  </si>
  <si>
    <t>Ведомственная  кдассификация</t>
  </si>
  <si>
    <t>Изменения ко  3 чтению (Панкратова)</t>
  </si>
  <si>
    <t>Отклонения</t>
  </si>
  <si>
    <t>Мэрия</t>
  </si>
  <si>
    <t>045</t>
  </si>
  <si>
    <t>Городская избирательная комиссия</t>
  </si>
  <si>
    <t>711</t>
  </si>
  <si>
    <t>Городской Совет депутатов</t>
  </si>
  <si>
    <t>710</t>
  </si>
  <si>
    <t>Комитет по финансам и контролю</t>
  </si>
  <si>
    <t>Комитет архитектуры и градостроительства</t>
  </si>
  <si>
    <t>064</t>
  </si>
  <si>
    <t>Мед.вытрезвитель №1</t>
  </si>
  <si>
    <t>006</t>
  </si>
  <si>
    <t>Мед.вытрезвитель №2</t>
  </si>
  <si>
    <t>007</t>
  </si>
  <si>
    <t>Спец.приемник УВД</t>
  </si>
  <si>
    <t>743</t>
  </si>
  <si>
    <t xml:space="preserve">Отдел милиции по борьбе с правонарушениями в сфере потребительского рынка и исполнению административного законодательства </t>
  </si>
  <si>
    <t>744</t>
  </si>
  <si>
    <t>ГОБ ДПС ГИБДД</t>
  </si>
  <si>
    <t>741</t>
  </si>
  <si>
    <t>Отряд ГПС МЧС Калининградской области</t>
  </si>
  <si>
    <t>177</t>
  </si>
  <si>
    <t>Комитет жилищно-коммунального хозяйства</t>
  </si>
  <si>
    <t>038</t>
  </si>
  <si>
    <t>Комитет строительства и транспорта</t>
  </si>
  <si>
    <t>039</t>
  </si>
  <si>
    <t>МУ "Управление по делам ГО и ЧС г.Калининграда"</t>
  </si>
  <si>
    <t>747</t>
  </si>
  <si>
    <t>Управление образования</t>
  </si>
  <si>
    <t>800</t>
  </si>
  <si>
    <t xml:space="preserve">Управление культуры мэрии </t>
  </si>
  <si>
    <t>900</t>
  </si>
  <si>
    <t>Управление здравоохранения</t>
  </si>
  <si>
    <t>940</t>
  </si>
  <si>
    <t>Отдел физкультуры и спорта</t>
  </si>
  <si>
    <t>260</t>
  </si>
  <si>
    <t>Управление социальной политики</t>
  </si>
  <si>
    <t>360</t>
  </si>
  <si>
    <t>018</t>
  </si>
  <si>
    <t>Управление по делам молодежи</t>
  </si>
  <si>
    <t>460</t>
  </si>
  <si>
    <t>Комитет муниципального имущества</t>
  </si>
  <si>
    <t>028</t>
  </si>
  <si>
    <t>Управление внутренних дел Калининградской области</t>
  </si>
  <si>
    <t>188</t>
  </si>
  <si>
    <t>МУ "Калининградский городской архив"</t>
  </si>
  <si>
    <t>752</t>
  </si>
  <si>
    <t>МУ "Центр информационно-коммуникационных технологий"</t>
  </si>
  <si>
    <t>Экологический центр "Екат-Калининград"</t>
  </si>
  <si>
    <t>751</t>
  </si>
  <si>
    <t>МУ"Эксплуатация здания мэрии"</t>
  </si>
  <si>
    <t>754</t>
  </si>
  <si>
    <t>МУ "Центр развития города "Калининград-информ"</t>
  </si>
  <si>
    <t>753</t>
  </si>
  <si>
    <t>Отдел поддержки сельскохозяйственного производства</t>
  </si>
  <si>
    <t>724</t>
  </si>
  <si>
    <t>Администрация Балтийского района</t>
  </si>
  <si>
    <t>600</t>
  </si>
  <si>
    <t>Администрация Ленинградского района</t>
  </si>
  <si>
    <t>200</t>
  </si>
  <si>
    <t>Администрация Московского района</t>
  </si>
  <si>
    <t>300</t>
  </si>
  <si>
    <t>Администрация Октябрьского района</t>
  </si>
  <si>
    <t>400</t>
  </si>
  <si>
    <t>Администрация Центрального района</t>
  </si>
  <si>
    <t>500</t>
  </si>
  <si>
    <t>доп.доходы</t>
  </si>
  <si>
    <t>Приложение  № 14</t>
  </si>
  <si>
    <t>к решению городского Совета</t>
  </si>
  <si>
    <t>депутатов Калининграда</t>
  </si>
  <si>
    <t>перераспред. Лена</t>
  </si>
  <si>
    <t>перераспределение приказы</t>
  </si>
  <si>
    <t>остатки областных</t>
  </si>
  <si>
    <t>0100</t>
  </si>
  <si>
    <t>Общегосударственные вопросы</t>
  </si>
  <si>
    <t>0200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</si>
  <si>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</si>
  <si>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</si>
  <si>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</si>
  <si>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</si>
  <si>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</si>
  <si>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</si>
  <si>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</si>
  <si>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</si>
  <si>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перераспрределение ФМХ</t>
  </si>
  <si>
    <t>0700</t>
  </si>
  <si>
    <t>Образование</t>
  </si>
  <si>
    <t>0800</t>
  </si>
  <si>
    <t>Культура, кинематография и средства массовой информации</t>
  </si>
  <si>
    <t>0900</t>
  </si>
  <si>
    <t>Здравоохранение и спорт</t>
  </si>
  <si>
    <t>1000</t>
  </si>
  <si>
    <t>Социальная политика</t>
  </si>
  <si>
    <t>Социальное обеспечение населения</t>
  </si>
  <si>
    <t>Наименование показателей</t>
  </si>
  <si>
    <t>Аренда</t>
  </si>
  <si>
    <t>Областные средства</t>
  </si>
  <si>
    <t>дополнительно</t>
  </si>
  <si>
    <t>Изменения ко 2 чтению</t>
  </si>
  <si>
    <t>Изменения ко 2 чтению (ЖКХ)</t>
  </si>
  <si>
    <t>Изменения ко 2 чтению (зарплате)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</si>
  <si>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</si>
  <si>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</si>
  <si>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</si>
  <si>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</si>
  <si>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</si>
  <si>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</si>
  <si>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</si>
  <si>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</t>
  </si>
  <si>
    <t>Елена Конст.</t>
  </si>
  <si>
    <t xml:space="preserve">Наташа </t>
  </si>
  <si>
    <t>Октябр. Район</t>
  </si>
  <si>
    <t>Лена (аппарат)</t>
  </si>
  <si>
    <t>ЖКХ, МА</t>
  </si>
  <si>
    <t>Перераспреде-ление образования по постановлению (лимиты)</t>
  </si>
  <si>
    <t>Лебедева</t>
  </si>
  <si>
    <t>к решению окружного Совета</t>
  </si>
  <si>
    <t>Утверждено на 2007 год № 316 от 17.10.2007 г.</t>
  </si>
  <si>
    <t>Промеж.реш. №462 от 17.10.07.</t>
  </si>
  <si>
    <t>промеж реш. № 410 от 12.12.07г.</t>
  </si>
  <si>
    <t xml:space="preserve">изменения ЦБФ </t>
  </si>
  <si>
    <t>Приказ 84 ЦБФ</t>
  </si>
  <si>
    <t>Приложение  № 8</t>
  </si>
  <si>
    <t>перераспределение соцсфера</t>
  </si>
  <si>
    <t>депутатов города Калининграда</t>
  </si>
  <si>
    <t xml:space="preserve">№ 491 от 20 декабря 2006 г. </t>
  </si>
  <si>
    <t xml:space="preserve"> №  424  от  19 декабря  2007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</si>
</sst>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</numFmts>
  <fonts count="16">
    <font>
      <sz val="10"/>
      <name val="Arial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/>
    </xf>
    <xf numFmtId="168" fontId="11" fillId="0" borderId="2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8" fontId="8" fillId="0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/>
    </xf>
    <xf numFmtId="168" fontId="11" fillId="0" borderId="0" xfId="0" applyNumberFormat="1" applyFont="1" applyFill="1" applyBorder="1" applyAlignment="1">
      <alignment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/>
    </xf>
    <xf numFmtId="168" fontId="11" fillId="0" borderId="0" xfId="0" applyNumberFormat="1" applyFont="1" applyFill="1" applyAlignment="1">
      <alignment/>
    </xf>
    <xf numFmtId="168" fontId="1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8" fontId="13" fillId="0" borderId="1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8" fontId="5" fillId="0" borderId="9" xfId="0" applyNumberFormat="1" applyFont="1" applyFill="1" applyBorder="1" applyAlignment="1">
      <alignment horizontal="center" vertical="center" wrapText="1"/>
    </xf>
    <xf numFmtId="168" fontId="0" fillId="0" borderId="9" xfId="0" applyNumberForma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2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9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6" fillId="0" borderId="9" xfId="0" applyNumberFormat="1" applyFont="1" applyFill="1" applyBorder="1" applyAlignment="1">
      <alignment horizontal="center" vertical="center" wrapText="1"/>
    </xf>
    <xf numFmtId="168" fontId="14" fillId="0" borderId="9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68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" xfId="0" applyFont="1" applyFill="1" applyBorder="1" applyAlignment="1">
      <alignment vertical="center"/>
    </xf>
    <xf numFmtId="49" fontId="8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168" fontId="15" fillId="2" borderId="14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/>
    </xf>
    <xf numFmtId="168" fontId="8" fillId="2" borderId="1" xfId="0" applyNumberFormat="1" applyFont="1" applyFill="1" applyBorder="1" applyAlignment="1">
      <alignment/>
    </xf>
    <xf numFmtId="168" fontId="1" fillId="0" borderId="9" xfId="0" applyNumberFormat="1" applyFont="1" applyBorder="1" applyAlignment="1">
      <alignment horizontal="center" vertical="center" wrapText="1"/>
    </xf>
    <xf numFmtId="168" fontId="1" fillId="0" borderId="9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81"/>
  <sheetViews>
    <sheetView tabSelected="1" view="pageBreakPreview" zoomScale="75" zoomScaleNormal="75" zoomScaleSheetLayoutView="75" workbookViewId="0" topLeftCell="A1">
      <selection activeCell="C4" sqref="C4:F4"/>
    </sheetView>
  </sheetViews>
  <sheetFormatPr defaultColWidth="9.00390625" defaultRowHeight="12.75"/>
  <cols>
    <col min="1" max="1" width="12.375" style="28" customWidth="1"/>
    <col min="2" max="2" width="10.875" style="28" customWidth="1"/>
    <col min="3" max="3" width="38.875" style="23" customWidth="1"/>
    <col min="4" max="4" width="8.375" style="23" customWidth="1"/>
    <col min="5" max="5" width="21.00390625" style="23" hidden="1" customWidth="1"/>
    <col min="6" max="6" width="21.375" style="23" customWidth="1"/>
    <col min="7" max="7" width="13.625" style="19" hidden="1" customWidth="1"/>
    <col min="8" max="8" width="13.75390625" style="19" hidden="1" customWidth="1"/>
    <col min="9" max="9" width="10.375" style="19" hidden="1" customWidth="1"/>
    <col min="10" max="16" width="13.75390625" style="19" hidden="1" customWidth="1"/>
    <col min="17" max="17" width="15.00390625" style="19" hidden="1" customWidth="1"/>
    <col min="18" max="26" width="13.75390625" style="19" hidden="1" customWidth="1"/>
    <col min="27" max="27" width="15.625" style="19" hidden="1" customWidth="1"/>
    <col min="28" max="28" width="11.00390625" style="19" hidden="1" customWidth="1"/>
    <col min="29" max="53" width="13.75390625" style="19" hidden="1" customWidth="1"/>
    <col min="54" max="55" width="0" style="20" hidden="1" customWidth="1"/>
    <col min="56" max="57" width="13.75390625" style="19" hidden="1" customWidth="1"/>
    <col min="58" max="58" width="15.625" style="19" hidden="1" customWidth="1"/>
    <col min="59" max="16384" width="9.125" style="23" customWidth="1"/>
  </cols>
  <sheetData>
    <row r="1" spans="3:7" ht="16.5">
      <c r="C1" s="59" t="s">
        <v>147</v>
      </c>
      <c r="D1" s="59"/>
      <c r="E1" s="59"/>
      <c r="F1" s="59"/>
      <c r="G1" s="25"/>
    </row>
    <row r="2" spans="3:7" ht="16.5">
      <c r="C2" s="59" t="s">
        <v>141</v>
      </c>
      <c r="D2" s="59"/>
      <c r="E2" s="59"/>
      <c r="F2" s="59"/>
      <c r="G2" s="25"/>
    </row>
    <row r="3" spans="3:7" ht="16.5">
      <c r="C3" s="59" t="s">
        <v>149</v>
      </c>
      <c r="D3" s="59"/>
      <c r="E3" s="59"/>
      <c r="F3" s="59"/>
      <c r="G3" s="25"/>
    </row>
    <row r="4" spans="3:7" ht="16.5">
      <c r="C4" s="59" t="s">
        <v>151</v>
      </c>
      <c r="D4" s="59"/>
      <c r="E4" s="59"/>
      <c r="F4" s="59"/>
      <c r="G4" s="25"/>
    </row>
    <row r="6" spans="3:58" ht="15" customHeight="1">
      <c r="C6" s="59" t="s">
        <v>92</v>
      </c>
      <c r="D6" s="59"/>
      <c r="E6" s="59"/>
      <c r="F6" s="59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D6" s="25"/>
      <c r="BE6" s="25"/>
      <c r="BF6" s="25"/>
    </row>
    <row r="7" spans="3:58" ht="15" customHeight="1">
      <c r="C7" s="59" t="s">
        <v>93</v>
      </c>
      <c r="D7" s="59"/>
      <c r="E7" s="59"/>
      <c r="F7" s="59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D7" s="25"/>
      <c r="BE7" s="25"/>
      <c r="BF7" s="25"/>
    </row>
    <row r="8" spans="3:58" ht="15" customHeight="1">
      <c r="C8" s="59" t="s">
        <v>94</v>
      </c>
      <c r="D8" s="59"/>
      <c r="E8" s="59"/>
      <c r="F8" s="59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D8" s="25"/>
      <c r="BE8" s="25"/>
      <c r="BF8" s="25"/>
    </row>
    <row r="9" spans="3:58" ht="15" customHeight="1">
      <c r="C9" s="59" t="s">
        <v>150</v>
      </c>
      <c r="D9" s="59"/>
      <c r="E9" s="59"/>
      <c r="F9" s="59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D9" s="25"/>
      <c r="BE9" s="25"/>
      <c r="BF9" s="25"/>
    </row>
    <row r="10" spans="3:58" ht="15" customHeight="1">
      <c r="C10" s="30"/>
      <c r="D10" s="29"/>
      <c r="E10" s="29"/>
      <c r="F10" s="29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D10" s="25"/>
      <c r="BE10" s="25"/>
      <c r="BF10" s="25"/>
    </row>
    <row r="11" spans="1:7" ht="66.75" customHeight="1" thickBot="1">
      <c r="A11" s="70" t="s">
        <v>22</v>
      </c>
      <c r="B11" s="70"/>
      <c r="C11" s="70"/>
      <c r="D11" s="70"/>
      <c r="E11" s="70"/>
      <c r="F11" s="1"/>
      <c r="G11" s="2"/>
    </row>
    <row r="12" spans="1:79" s="43" customFormat="1" ht="63.75" customHeight="1" thickBot="1">
      <c r="A12" s="31" t="s">
        <v>23</v>
      </c>
      <c r="B12" s="32" t="s">
        <v>5</v>
      </c>
      <c r="C12" s="71" t="s">
        <v>119</v>
      </c>
      <c r="D12" s="72"/>
      <c r="E12" s="53" t="s">
        <v>142</v>
      </c>
      <c r="F12" s="33" t="s">
        <v>2</v>
      </c>
      <c r="G12" s="34" t="s">
        <v>133</v>
      </c>
      <c r="H12" s="35" t="s">
        <v>121</v>
      </c>
      <c r="I12" s="34" t="s">
        <v>120</v>
      </c>
      <c r="J12" s="34" t="s">
        <v>145</v>
      </c>
      <c r="K12" s="36" t="s">
        <v>96</v>
      </c>
      <c r="L12" s="26" t="s">
        <v>91</v>
      </c>
      <c r="M12" s="34" t="s">
        <v>4</v>
      </c>
      <c r="N12" s="36" t="s">
        <v>143</v>
      </c>
      <c r="O12" s="57" t="s">
        <v>96</v>
      </c>
      <c r="P12" s="34" t="s">
        <v>109</v>
      </c>
      <c r="Q12" s="56" t="s">
        <v>144</v>
      </c>
      <c r="R12" s="34" t="s">
        <v>97</v>
      </c>
      <c r="S12" s="37" t="s">
        <v>137</v>
      </c>
      <c r="T12" s="26" t="s">
        <v>95</v>
      </c>
      <c r="U12" s="58" t="s">
        <v>148</v>
      </c>
      <c r="V12" s="34" t="s">
        <v>135</v>
      </c>
      <c r="W12" s="26" t="s">
        <v>134</v>
      </c>
      <c r="X12" s="26" t="s">
        <v>136</v>
      </c>
      <c r="Y12" s="56" t="s">
        <v>146</v>
      </c>
      <c r="Z12" s="37" t="s">
        <v>138</v>
      </c>
      <c r="AA12" s="38" t="s">
        <v>139</v>
      </c>
      <c r="AB12" s="34" t="s">
        <v>140</v>
      </c>
      <c r="AC12" s="37" t="s">
        <v>3</v>
      </c>
      <c r="AD12" s="34" t="s">
        <v>24</v>
      </c>
      <c r="AE12" s="34" t="s">
        <v>126</v>
      </c>
      <c r="AF12" s="34" t="s">
        <v>127</v>
      </c>
      <c r="AG12" s="34" t="s">
        <v>128</v>
      </c>
      <c r="AH12" s="34" t="s">
        <v>129</v>
      </c>
      <c r="AI12" s="35" t="s">
        <v>130</v>
      </c>
      <c r="AJ12" s="34" t="s">
        <v>131</v>
      </c>
      <c r="AK12" s="34" t="s">
        <v>132</v>
      </c>
      <c r="AL12" s="35" t="s">
        <v>123</v>
      </c>
      <c r="AM12" s="35" t="s">
        <v>123</v>
      </c>
      <c r="AN12" s="35" t="s">
        <v>124</v>
      </c>
      <c r="AO12" s="35" t="s">
        <v>125</v>
      </c>
      <c r="AP12" s="34" t="s">
        <v>122</v>
      </c>
      <c r="AQ12" s="34"/>
      <c r="AR12" s="27"/>
      <c r="AS12" s="34"/>
      <c r="AT12" s="34"/>
      <c r="AU12" s="34"/>
      <c r="AV12" s="34"/>
      <c r="AW12" s="34"/>
      <c r="AX12" s="34"/>
      <c r="AY12" s="34"/>
      <c r="AZ12" s="34"/>
      <c r="BA12" s="39"/>
      <c r="BB12" s="40"/>
      <c r="BC12" s="40"/>
      <c r="BD12" s="34"/>
      <c r="BE12" s="34"/>
      <c r="BF12" s="41" t="s">
        <v>25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</row>
    <row r="13" spans="1:58" s="44" customFormat="1" ht="19.5" customHeight="1">
      <c r="A13" s="62" t="s">
        <v>26</v>
      </c>
      <c r="B13" s="64"/>
      <c r="C13" s="64"/>
      <c r="D13" s="63"/>
      <c r="E13" s="54">
        <f>SUM(E14:E21)</f>
        <v>146522.2</v>
      </c>
      <c r="F13" s="4">
        <f>SUM(F14:F21)</f>
        <v>146494.80000000002</v>
      </c>
      <c r="G13" s="4">
        <f>SUM(G14:G21)</f>
        <v>-27.399999999999977</v>
      </c>
      <c r="H13" s="4">
        <f>SUM(H14:H21)</f>
        <v>511.6</v>
      </c>
      <c r="I13" s="4">
        <f aca="true" t="shared" si="0" ref="I13:BA13">SUM(I14:I21)</f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130.1</v>
      </c>
      <c r="O13" s="4">
        <f>SUM(O14:O21)</f>
        <v>-629.5</v>
      </c>
      <c r="P13" s="4">
        <f t="shared" si="0"/>
        <v>0</v>
      </c>
      <c r="Q13" s="4">
        <f t="shared" si="0"/>
        <v>-39.6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  <c r="AC13" s="4">
        <f t="shared" si="0"/>
        <v>0</v>
      </c>
      <c r="AD13" s="4">
        <f t="shared" si="0"/>
        <v>0</v>
      </c>
      <c r="AE13" s="4">
        <f t="shared" si="0"/>
        <v>0</v>
      </c>
      <c r="AF13" s="4">
        <f t="shared" si="0"/>
        <v>0</v>
      </c>
      <c r="AG13" s="4">
        <f t="shared" si="0"/>
        <v>0</v>
      </c>
      <c r="AH13" s="4">
        <f t="shared" si="0"/>
        <v>0</v>
      </c>
      <c r="AI13" s="4">
        <f t="shared" si="0"/>
        <v>0</v>
      </c>
      <c r="AJ13" s="4">
        <f t="shared" si="0"/>
        <v>0</v>
      </c>
      <c r="AK13" s="4">
        <f t="shared" si="0"/>
        <v>0</v>
      </c>
      <c r="AL13" s="4">
        <f t="shared" si="0"/>
        <v>0</v>
      </c>
      <c r="AM13" s="4">
        <f t="shared" si="0"/>
        <v>0</v>
      </c>
      <c r="AN13" s="4">
        <f t="shared" si="0"/>
        <v>0</v>
      </c>
      <c r="AO13" s="4">
        <f t="shared" si="0"/>
        <v>0</v>
      </c>
      <c r="AP13" s="4">
        <f t="shared" si="0"/>
        <v>0</v>
      </c>
      <c r="AQ13" s="4">
        <f t="shared" si="0"/>
        <v>0</v>
      </c>
      <c r="AR13" s="4">
        <f t="shared" si="0"/>
        <v>0</v>
      </c>
      <c r="AS13" s="4">
        <f t="shared" si="0"/>
        <v>0</v>
      </c>
      <c r="AT13" s="4">
        <f t="shared" si="0"/>
        <v>0</v>
      </c>
      <c r="AU13" s="4">
        <f t="shared" si="0"/>
        <v>0</v>
      </c>
      <c r="AV13" s="4">
        <f t="shared" si="0"/>
        <v>0</v>
      </c>
      <c r="AW13" s="4">
        <f>SUM(AW14:AW21)</f>
        <v>0</v>
      </c>
      <c r="AX13" s="4">
        <f>SUM(AX14:AX21)</f>
        <v>0</v>
      </c>
      <c r="AY13" s="4">
        <f>SUM(AY14:AY21)</f>
        <v>0</v>
      </c>
      <c r="AZ13" s="4">
        <f t="shared" si="0"/>
        <v>0</v>
      </c>
      <c r="BA13" s="4">
        <f t="shared" si="0"/>
        <v>0</v>
      </c>
      <c r="BB13" s="12"/>
      <c r="BC13" s="12"/>
      <c r="BD13" s="3"/>
      <c r="BE13" s="3"/>
      <c r="BF13" s="3">
        <f>SUM(BF14:BF21)</f>
        <v>0</v>
      </c>
    </row>
    <row r="14" spans="1:58" ht="16.5">
      <c r="A14" s="5" t="s">
        <v>27</v>
      </c>
      <c r="B14" s="6" t="s">
        <v>98</v>
      </c>
      <c r="C14" s="60" t="s">
        <v>99</v>
      </c>
      <c r="D14" s="61"/>
      <c r="E14" s="55">
        <v>118774</v>
      </c>
      <c r="F14" s="9">
        <f>E14+G14</f>
        <v>119662.8</v>
      </c>
      <c r="G14" s="9">
        <f aca="true" t="shared" si="1" ref="G14:G21">SUM(H14:BA14)</f>
        <v>888.8000000000001</v>
      </c>
      <c r="H14" s="9">
        <v>511.6</v>
      </c>
      <c r="I14" s="9"/>
      <c r="J14" s="9"/>
      <c r="K14" s="9"/>
      <c r="L14" s="9"/>
      <c r="M14" s="9"/>
      <c r="N14" s="9">
        <v>130.1</v>
      </c>
      <c r="O14" s="9">
        <f>250.5+0.1</f>
        <v>250.6</v>
      </c>
      <c r="P14" s="9"/>
      <c r="Q14" s="9">
        <v>-3.5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D14" s="9"/>
      <c r="BE14" s="9"/>
      <c r="BF14" s="9">
        <f>BE14-BD14</f>
        <v>0</v>
      </c>
    </row>
    <row r="15" spans="1:58" ht="16.5">
      <c r="A15" s="5" t="s">
        <v>27</v>
      </c>
      <c r="B15" s="6" t="s">
        <v>100</v>
      </c>
      <c r="C15" s="60" t="s">
        <v>12</v>
      </c>
      <c r="D15" s="61"/>
      <c r="E15" s="55">
        <v>460</v>
      </c>
      <c r="F15" s="9">
        <f aca="true" t="shared" si="2" ref="F15:F36">E15+G15</f>
        <v>333.8</v>
      </c>
      <c r="G15" s="9">
        <f t="shared" si="1"/>
        <v>-126.2</v>
      </c>
      <c r="H15" s="9"/>
      <c r="I15" s="9"/>
      <c r="J15" s="9"/>
      <c r="K15" s="9"/>
      <c r="L15" s="9"/>
      <c r="M15" s="9"/>
      <c r="N15" s="9"/>
      <c r="O15" s="9">
        <v>-126.2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D15" s="9"/>
      <c r="BE15" s="9"/>
      <c r="BF15" s="9">
        <f aca="true" t="shared" si="3" ref="BF15:BF83">BE15-BD15</f>
        <v>0</v>
      </c>
    </row>
    <row r="16" spans="1:58" ht="31.5" customHeight="1">
      <c r="A16" s="6" t="s">
        <v>27</v>
      </c>
      <c r="B16" s="6" t="s">
        <v>105</v>
      </c>
      <c r="C16" s="60" t="s">
        <v>106</v>
      </c>
      <c r="D16" s="61"/>
      <c r="E16" s="55">
        <v>263</v>
      </c>
      <c r="F16" s="9">
        <f t="shared" si="2"/>
        <v>263</v>
      </c>
      <c r="G16" s="9">
        <f>SUM(H16:BA16)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D16" s="9"/>
      <c r="BE16" s="9"/>
      <c r="BF16" s="9">
        <f>BE16-BD16</f>
        <v>0</v>
      </c>
    </row>
    <row r="17" spans="1:58" ht="16.5" hidden="1">
      <c r="A17" s="5" t="s">
        <v>27</v>
      </c>
      <c r="B17" s="6" t="s">
        <v>103</v>
      </c>
      <c r="C17" s="60" t="s">
        <v>104</v>
      </c>
      <c r="D17" s="61"/>
      <c r="E17" s="55"/>
      <c r="F17" s="9">
        <f t="shared" si="2"/>
        <v>0</v>
      </c>
      <c r="G17" s="9">
        <f t="shared" si="1"/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D17" s="9"/>
      <c r="BE17" s="9"/>
      <c r="BF17" s="9">
        <f t="shared" si="3"/>
        <v>0</v>
      </c>
    </row>
    <row r="18" spans="1:58" ht="16.5" hidden="1">
      <c r="A18" s="5" t="s">
        <v>27</v>
      </c>
      <c r="B18" s="6" t="s">
        <v>105</v>
      </c>
      <c r="C18" s="60" t="s">
        <v>106</v>
      </c>
      <c r="D18" s="61"/>
      <c r="E18" s="55"/>
      <c r="F18" s="9">
        <f>E18+G18</f>
        <v>0</v>
      </c>
      <c r="G18" s="9">
        <f>SUM(H18:BA18)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D18" s="9"/>
      <c r="BE18" s="9"/>
      <c r="BF18" s="9"/>
    </row>
    <row r="19" spans="1:58" ht="16.5" hidden="1">
      <c r="A19" s="5" t="s">
        <v>27</v>
      </c>
      <c r="B19" s="6" t="s">
        <v>107</v>
      </c>
      <c r="C19" s="60" t="s">
        <v>108</v>
      </c>
      <c r="D19" s="61"/>
      <c r="E19" s="55"/>
      <c r="F19" s="9">
        <f t="shared" si="2"/>
        <v>0</v>
      </c>
      <c r="G19" s="9">
        <f t="shared" si="1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D19" s="9"/>
      <c r="BE19" s="9"/>
      <c r="BF19" s="9">
        <f t="shared" si="3"/>
        <v>0</v>
      </c>
    </row>
    <row r="20" spans="1:58" ht="16.5">
      <c r="A20" s="5" t="s">
        <v>27</v>
      </c>
      <c r="B20" s="10" t="s">
        <v>110</v>
      </c>
      <c r="C20" s="60" t="s">
        <v>111</v>
      </c>
      <c r="D20" s="61"/>
      <c r="E20" s="55">
        <v>290</v>
      </c>
      <c r="F20" s="9">
        <f t="shared" si="2"/>
        <v>0</v>
      </c>
      <c r="G20" s="9">
        <f>SUM(H20:BA20)</f>
        <v>-290</v>
      </c>
      <c r="H20" s="9"/>
      <c r="I20" s="9"/>
      <c r="J20" s="9"/>
      <c r="K20" s="9"/>
      <c r="L20" s="9"/>
      <c r="M20" s="9"/>
      <c r="N20" s="9"/>
      <c r="O20" s="9">
        <v>-253.9</v>
      </c>
      <c r="P20" s="9"/>
      <c r="Q20" s="9">
        <v>-36.1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D20" s="9"/>
      <c r="BE20" s="9"/>
      <c r="BF20" s="9">
        <f t="shared" si="3"/>
        <v>0</v>
      </c>
    </row>
    <row r="21" spans="1:58" ht="30.75" customHeight="1">
      <c r="A21" s="5" t="s">
        <v>27</v>
      </c>
      <c r="B21" s="10" t="s">
        <v>112</v>
      </c>
      <c r="C21" s="60" t="s">
        <v>113</v>
      </c>
      <c r="D21" s="61"/>
      <c r="E21" s="55">
        <v>26735.2</v>
      </c>
      <c r="F21" s="9">
        <f t="shared" si="2"/>
        <v>26235.2</v>
      </c>
      <c r="G21" s="9">
        <f t="shared" si="1"/>
        <v>-500</v>
      </c>
      <c r="H21" s="9"/>
      <c r="I21" s="9"/>
      <c r="J21" s="9"/>
      <c r="K21" s="9"/>
      <c r="L21" s="9"/>
      <c r="M21" s="9"/>
      <c r="N21" s="9"/>
      <c r="O21" s="9">
        <v>-500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D21" s="9"/>
      <c r="BE21" s="9"/>
      <c r="BF21" s="9">
        <f t="shared" si="3"/>
        <v>0</v>
      </c>
    </row>
    <row r="22" spans="1:58" s="44" customFormat="1" ht="16.5">
      <c r="A22" s="62" t="s">
        <v>28</v>
      </c>
      <c r="B22" s="64"/>
      <c r="C22" s="64"/>
      <c r="D22" s="63"/>
      <c r="E22" s="54">
        <f>SUM(E23)</f>
        <v>11971</v>
      </c>
      <c r="F22" s="3">
        <f aca="true" t="shared" si="4" ref="F22:BA22">SUM(F23)</f>
        <v>9471</v>
      </c>
      <c r="G22" s="3">
        <f t="shared" si="4"/>
        <v>-2500</v>
      </c>
      <c r="H22" s="3">
        <f t="shared" si="4"/>
        <v>0</v>
      </c>
      <c r="I22" s="3">
        <f t="shared" si="4"/>
        <v>0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3">
        <f t="shared" si="4"/>
        <v>0</v>
      </c>
      <c r="O22" s="3">
        <f>SUM(O23)</f>
        <v>-2500</v>
      </c>
      <c r="P22" s="3">
        <f t="shared" si="4"/>
        <v>0</v>
      </c>
      <c r="Q22" s="3">
        <f t="shared" si="4"/>
        <v>0</v>
      </c>
      <c r="R22" s="3">
        <f t="shared" si="4"/>
        <v>0</v>
      </c>
      <c r="S22" s="3">
        <f t="shared" si="4"/>
        <v>0</v>
      </c>
      <c r="T22" s="3">
        <f t="shared" si="4"/>
        <v>0</v>
      </c>
      <c r="U22" s="3">
        <f t="shared" si="4"/>
        <v>0</v>
      </c>
      <c r="V22" s="3">
        <f t="shared" si="4"/>
        <v>0</v>
      </c>
      <c r="W22" s="3">
        <f t="shared" si="4"/>
        <v>0</v>
      </c>
      <c r="X22" s="3">
        <f t="shared" si="4"/>
        <v>0</v>
      </c>
      <c r="Y22" s="3">
        <f t="shared" si="4"/>
        <v>0</v>
      </c>
      <c r="Z22" s="3">
        <f t="shared" si="4"/>
        <v>0</v>
      </c>
      <c r="AA22" s="3">
        <f t="shared" si="4"/>
        <v>0</v>
      </c>
      <c r="AB22" s="3">
        <f t="shared" si="4"/>
        <v>0</v>
      </c>
      <c r="AC22" s="3">
        <f t="shared" si="4"/>
        <v>0</v>
      </c>
      <c r="AD22" s="3">
        <f t="shared" si="4"/>
        <v>0</v>
      </c>
      <c r="AE22" s="3">
        <f t="shared" si="4"/>
        <v>0</v>
      </c>
      <c r="AF22" s="3">
        <f t="shared" si="4"/>
        <v>0</v>
      </c>
      <c r="AG22" s="3">
        <f t="shared" si="4"/>
        <v>0</v>
      </c>
      <c r="AH22" s="3">
        <f t="shared" si="4"/>
        <v>0</v>
      </c>
      <c r="AI22" s="3">
        <f t="shared" si="4"/>
        <v>0</v>
      </c>
      <c r="AJ22" s="3">
        <f t="shared" si="4"/>
        <v>0</v>
      </c>
      <c r="AK22" s="3">
        <f t="shared" si="4"/>
        <v>0</v>
      </c>
      <c r="AL22" s="3">
        <f t="shared" si="4"/>
        <v>0</v>
      </c>
      <c r="AM22" s="3">
        <f t="shared" si="4"/>
        <v>0</v>
      </c>
      <c r="AN22" s="3">
        <f t="shared" si="4"/>
        <v>0</v>
      </c>
      <c r="AO22" s="3">
        <f t="shared" si="4"/>
        <v>0</v>
      </c>
      <c r="AP22" s="3">
        <f t="shared" si="4"/>
        <v>0</v>
      </c>
      <c r="AQ22" s="3">
        <f t="shared" si="4"/>
        <v>0</v>
      </c>
      <c r="AR22" s="3">
        <f t="shared" si="4"/>
        <v>0</v>
      </c>
      <c r="AS22" s="3">
        <f t="shared" si="4"/>
        <v>0</v>
      </c>
      <c r="AT22" s="3">
        <f t="shared" si="4"/>
        <v>0</v>
      </c>
      <c r="AU22" s="3">
        <f t="shared" si="4"/>
        <v>0</v>
      </c>
      <c r="AV22" s="3">
        <f t="shared" si="4"/>
        <v>0</v>
      </c>
      <c r="AW22" s="3">
        <f t="shared" si="4"/>
        <v>0</v>
      </c>
      <c r="AX22" s="3">
        <f t="shared" si="4"/>
        <v>0</v>
      </c>
      <c r="AY22" s="3">
        <f t="shared" si="4"/>
        <v>0</v>
      </c>
      <c r="AZ22" s="3">
        <f t="shared" si="4"/>
        <v>0</v>
      </c>
      <c r="BA22" s="3">
        <f t="shared" si="4"/>
        <v>0</v>
      </c>
      <c r="BB22" s="12"/>
      <c r="BC22" s="12"/>
      <c r="BD22" s="3"/>
      <c r="BE22" s="3"/>
      <c r="BF22" s="11">
        <f t="shared" si="3"/>
        <v>0</v>
      </c>
    </row>
    <row r="23" spans="1:58" ht="16.5">
      <c r="A23" s="6" t="s">
        <v>29</v>
      </c>
      <c r="B23" s="6" t="s">
        <v>98</v>
      </c>
      <c r="C23" s="60" t="s">
        <v>99</v>
      </c>
      <c r="D23" s="61"/>
      <c r="E23" s="55">
        <v>11971</v>
      </c>
      <c r="F23" s="9">
        <f t="shared" si="2"/>
        <v>9471</v>
      </c>
      <c r="G23" s="9">
        <f>SUM(H23:BA23)</f>
        <v>-2500</v>
      </c>
      <c r="H23" s="9"/>
      <c r="I23" s="9"/>
      <c r="J23" s="9"/>
      <c r="K23" s="9"/>
      <c r="L23" s="9"/>
      <c r="M23" s="9"/>
      <c r="N23" s="9"/>
      <c r="O23" s="9">
        <v>-2500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D23" s="9"/>
      <c r="BE23" s="9"/>
      <c r="BF23" s="9">
        <f t="shared" si="3"/>
        <v>0</v>
      </c>
    </row>
    <row r="24" spans="1:58" s="44" customFormat="1" ht="16.5">
      <c r="A24" s="62" t="s">
        <v>30</v>
      </c>
      <c r="B24" s="64"/>
      <c r="C24" s="64"/>
      <c r="D24" s="63"/>
      <c r="E24" s="54">
        <f>SUM(E25)</f>
        <v>47507</v>
      </c>
      <c r="F24" s="3">
        <f aca="true" t="shared" si="5" ref="F24:BA24">SUM(F25)</f>
        <v>47507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3">
        <f t="shared" si="5"/>
        <v>0</v>
      </c>
      <c r="P24" s="3">
        <f t="shared" si="5"/>
        <v>0</v>
      </c>
      <c r="Q24" s="3">
        <f t="shared" si="5"/>
        <v>0</v>
      </c>
      <c r="R24" s="3">
        <f t="shared" si="5"/>
        <v>0</v>
      </c>
      <c r="S24" s="3">
        <f t="shared" si="5"/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  <c r="W24" s="3">
        <f t="shared" si="5"/>
        <v>0</v>
      </c>
      <c r="X24" s="3">
        <f t="shared" si="5"/>
        <v>0</v>
      </c>
      <c r="Y24" s="3">
        <f t="shared" si="5"/>
        <v>0</v>
      </c>
      <c r="Z24" s="3">
        <f t="shared" si="5"/>
        <v>0</v>
      </c>
      <c r="AA24" s="3">
        <f t="shared" si="5"/>
        <v>0</v>
      </c>
      <c r="AB24" s="3">
        <f t="shared" si="5"/>
        <v>0</v>
      </c>
      <c r="AC24" s="3">
        <f t="shared" si="5"/>
        <v>0</v>
      </c>
      <c r="AD24" s="3">
        <f t="shared" si="5"/>
        <v>0</v>
      </c>
      <c r="AE24" s="3">
        <f t="shared" si="5"/>
        <v>0</v>
      </c>
      <c r="AF24" s="3">
        <f t="shared" si="5"/>
        <v>0</v>
      </c>
      <c r="AG24" s="3">
        <f t="shared" si="5"/>
        <v>0</v>
      </c>
      <c r="AH24" s="3">
        <f t="shared" si="5"/>
        <v>0</v>
      </c>
      <c r="AI24" s="3">
        <f t="shared" si="5"/>
        <v>0</v>
      </c>
      <c r="AJ24" s="3">
        <f t="shared" si="5"/>
        <v>0</v>
      </c>
      <c r="AK24" s="3">
        <f t="shared" si="5"/>
        <v>0</v>
      </c>
      <c r="AL24" s="3">
        <f t="shared" si="5"/>
        <v>0</v>
      </c>
      <c r="AM24" s="3">
        <f t="shared" si="5"/>
        <v>0</v>
      </c>
      <c r="AN24" s="3">
        <f t="shared" si="5"/>
        <v>0</v>
      </c>
      <c r="AO24" s="3">
        <f t="shared" si="5"/>
        <v>0</v>
      </c>
      <c r="AP24" s="3">
        <f t="shared" si="5"/>
        <v>0</v>
      </c>
      <c r="AQ24" s="3">
        <f t="shared" si="5"/>
        <v>0</v>
      </c>
      <c r="AR24" s="3">
        <f t="shared" si="5"/>
        <v>0</v>
      </c>
      <c r="AS24" s="3">
        <f t="shared" si="5"/>
        <v>0</v>
      </c>
      <c r="AT24" s="3">
        <f t="shared" si="5"/>
        <v>0</v>
      </c>
      <c r="AU24" s="3">
        <f t="shared" si="5"/>
        <v>0</v>
      </c>
      <c r="AV24" s="3">
        <f t="shared" si="5"/>
        <v>0</v>
      </c>
      <c r="AW24" s="3">
        <f t="shared" si="5"/>
        <v>0</v>
      </c>
      <c r="AX24" s="3">
        <f t="shared" si="5"/>
        <v>0</v>
      </c>
      <c r="AY24" s="3">
        <f t="shared" si="5"/>
        <v>0</v>
      </c>
      <c r="AZ24" s="3">
        <f t="shared" si="5"/>
        <v>0</v>
      </c>
      <c r="BA24" s="3">
        <f t="shared" si="5"/>
        <v>0</v>
      </c>
      <c r="BB24" s="12"/>
      <c r="BC24" s="12"/>
      <c r="BD24" s="3"/>
      <c r="BE24" s="3"/>
      <c r="BF24" s="11">
        <f t="shared" si="3"/>
        <v>0</v>
      </c>
    </row>
    <row r="25" spans="1:58" ht="16.5">
      <c r="A25" s="6" t="s">
        <v>31</v>
      </c>
      <c r="B25" s="6" t="s">
        <v>98</v>
      </c>
      <c r="C25" s="60" t="s">
        <v>99</v>
      </c>
      <c r="D25" s="61"/>
      <c r="E25" s="55">
        <v>47507</v>
      </c>
      <c r="F25" s="9">
        <f t="shared" si="2"/>
        <v>47507</v>
      </c>
      <c r="G25" s="9">
        <f>SUM(H25:BA25)</f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D25" s="9"/>
      <c r="BE25" s="9"/>
      <c r="BF25" s="9">
        <f t="shared" si="3"/>
        <v>0</v>
      </c>
    </row>
    <row r="26" spans="1:58" s="44" customFormat="1" ht="16.5">
      <c r="A26" s="62" t="s">
        <v>32</v>
      </c>
      <c r="B26" s="64"/>
      <c r="C26" s="64"/>
      <c r="D26" s="63"/>
      <c r="E26" s="54">
        <f>SUM(E27:E32)</f>
        <v>230102.2</v>
      </c>
      <c r="F26" s="3">
        <f>SUM(F27:F33)</f>
        <v>226905.3</v>
      </c>
      <c r="G26" s="3">
        <f>SUM(G27:G33)</f>
        <v>-1561.4</v>
      </c>
      <c r="H26" s="3">
        <f aca="true" t="shared" si="6" ref="H26:BF26">SUM(H27:H32)</f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>SUM(L27:L33)</f>
        <v>0</v>
      </c>
      <c r="M26" s="3">
        <f t="shared" si="6"/>
        <v>0</v>
      </c>
      <c r="N26" s="3">
        <f t="shared" si="6"/>
        <v>458.6</v>
      </c>
      <c r="O26" s="3">
        <f>SUM(O27:O32)</f>
        <v>0</v>
      </c>
      <c r="P26" s="3">
        <f t="shared" si="6"/>
        <v>0</v>
      </c>
      <c r="Q26" s="3">
        <f t="shared" si="6"/>
        <v>-2020</v>
      </c>
      <c r="R26" s="3">
        <f t="shared" si="6"/>
        <v>0</v>
      </c>
      <c r="S26" s="3">
        <f t="shared" si="6"/>
        <v>0</v>
      </c>
      <c r="T26" s="3">
        <f t="shared" si="6"/>
        <v>0</v>
      </c>
      <c r="U26" s="3">
        <f t="shared" si="6"/>
        <v>0</v>
      </c>
      <c r="V26" s="3">
        <f t="shared" si="6"/>
        <v>0</v>
      </c>
      <c r="W26" s="3">
        <f t="shared" si="6"/>
        <v>0</v>
      </c>
      <c r="X26" s="3">
        <f t="shared" si="6"/>
        <v>0</v>
      </c>
      <c r="Y26" s="3">
        <f t="shared" si="6"/>
        <v>0</v>
      </c>
      <c r="Z26" s="3">
        <f t="shared" si="6"/>
        <v>0</v>
      </c>
      <c r="AA26" s="3">
        <f t="shared" si="6"/>
        <v>0</v>
      </c>
      <c r="AB26" s="3">
        <f t="shared" si="6"/>
        <v>0</v>
      </c>
      <c r="AC26" s="3">
        <f t="shared" si="6"/>
        <v>0</v>
      </c>
      <c r="AD26" s="3">
        <f t="shared" si="6"/>
        <v>0</v>
      </c>
      <c r="AE26" s="3">
        <f t="shared" si="6"/>
        <v>0</v>
      </c>
      <c r="AF26" s="3">
        <f t="shared" si="6"/>
        <v>0</v>
      </c>
      <c r="AG26" s="3">
        <f t="shared" si="6"/>
        <v>0</v>
      </c>
      <c r="AH26" s="3">
        <f t="shared" si="6"/>
        <v>0</v>
      </c>
      <c r="AI26" s="3">
        <f t="shared" si="6"/>
        <v>0</v>
      </c>
      <c r="AJ26" s="3">
        <f t="shared" si="6"/>
        <v>0</v>
      </c>
      <c r="AK26" s="3">
        <f t="shared" si="6"/>
        <v>0</v>
      </c>
      <c r="AL26" s="3">
        <f t="shared" si="6"/>
        <v>0</v>
      </c>
      <c r="AM26" s="3">
        <f t="shared" si="6"/>
        <v>0</v>
      </c>
      <c r="AN26" s="3">
        <f t="shared" si="6"/>
        <v>0</v>
      </c>
      <c r="AO26" s="3">
        <f t="shared" si="6"/>
        <v>0</v>
      </c>
      <c r="AP26" s="3">
        <f t="shared" si="6"/>
        <v>0</v>
      </c>
      <c r="AQ26" s="3">
        <f t="shared" si="6"/>
        <v>0</v>
      </c>
      <c r="AR26" s="3">
        <f t="shared" si="6"/>
        <v>0</v>
      </c>
      <c r="AS26" s="3">
        <f t="shared" si="6"/>
        <v>0</v>
      </c>
      <c r="AT26" s="3">
        <f t="shared" si="6"/>
        <v>0</v>
      </c>
      <c r="AU26" s="3">
        <f t="shared" si="6"/>
        <v>0</v>
      </c>
      <c r="AV26" s="3">
        <f t="shared" si="6"/>
        <v>0</v>
      </c>
      <c r="AW26" s="3">
        <f>SUM(AW27:AW32)</f>
        <v>0</v>
      </c>
      <c r="AX26" s="3">
        <f>SUM(AX27:AX32)</f>
        <v>0</v>
      </c>
      <c r="AY26" s="3">
        <f>SUM(AY27:AY32)</f>
        <v>0</v>
      </c>
      <c r="AZ26" s="3">
        <f t="shared" si="6"/>
        <v>0</v>
      </c>
      <c r="BA26" s="3">
        <f t="shared" si="6"/>
        <v>0</v>
      </c>
      <c r="BB26" s="12"/>
      <c r="BC26" s="12"/>
      <c r="BD26" s="3"/>
      <c r="BE26" s="3"/>
      <c r="BF26" s="3">
        <f t="shared" si="6"/>
        <v>0</v>
      </c>
    </row>
    <row r="27" spans="1:58" ht="16.5">
      <c r="A27" s="5" t="s">
        <v>8</v>
      </c>
      <c r="B27" s="6" t="s">
        <v>98</v>
      </c>
      <c r="C27" s="60" t="s">
        <v>99</v>
      </c>
      <c r="D27" s="61"/>
      <c r="E27" s="55">
        <v>223022.2</v>
      </c>
      <c r="F27" s="9">
        <v>219905.3</v>
      </c>
      <c r="G27" s="9">
        <f aca="true" t="shared" si="7" ref="G27:G33">SUM(H27:BA27)</f>
        <v>-1481.4</v>
      </c>
      <c r="H27" s="9"/>
      <c r="I27" s="9"/>
      <c r="J27" s="9"/>
      <c r="K27" s="9"/>
      <c r="L27" s="9"/>
      <c r="M27" s="9"/>
      <c r="N27" s="9">
        <v>458.6</v>
      </c>
      <c r="O27" s="9"/>
      <c r="P27" s="9"/>
      <c r="Q27" s="9">
        <v>-1940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D27" s="9"/>
      <c r="BE27" s="9"/>
      <c r="BF27" s="9">
        <f t="shared" si="3"/>
        <v>0</v>
      </c>
    </row>
    <row r="28" spans="1:58" ht="16.5" customHeight="1" hidden="1">
      <c r="A28" s="5" t="s">
        <v>8</v>
      </c>
      <c r="B28" s="6" t="s">
        <v>103</v>
      </c>
      <c r="C28" s="60" t="s">
        <v>104</v>
      </c>
      <c r="D28" s="61"/>
      <c r="E28" s="55"/>
      <c r="F28" s="9">
        <f t="shared" si="2"/>
        <v>0</v>
      </c>
      <c r="G28" s="9">
        <f t="shared" si="7"/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D28" s="9"/>
      <c r="BE28" s="9"/>
      <c r="BF28" s="9">
        <f t="shared" si="3"/>
        <v>0</v>
      </c>
    </row>
    <row r="29" spans="1:58" ht="16.5" customHeight="1" hidden="1">
      <c r="A29" s="5" t="s">
        <v>8</v>
      </c>
      <c r="B29" s="6" t="s">
        <v>107</v>
      </c>
      <c r="C29" s="60" t="s">
        <v>108</v>
      </c>
      <c r="D29" s="61"/>
      <c r="E29" s="55"/>
      <c r="F29" s="9">
        <f t="shared" si="2"/>
        <v>0</v>
      </c>
      <c r="G29" s="9">
        <f t="shared" si="7"/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D29" s="9"/>
      <c r="BE29" s="9"/>
      <c r="BF29" s="9">
        <f t="shared" si="3"/>
        <v>0</v>
      </c>
    </row>
    <row r="30" spans="1:58" ht="16.5" hidden="1">
      <c r="A30" s="5" t="s">
        <v>8</v>
      </c>
      <c r="B30" s="10" t="s">
        <v>110</v>
      </c>
      <c r="C30" s="60" t="s">
        <v>111</v>
      </c>
      <c r="D30" s="61"/>
      <c r="E30" s="55">
        <v>80</v>
      </c>
      <c r="F30" s="9">
        <f>E30+G30</f>
        <v>0</v>
      </c>
      <c r="G30" s="9">
        <f>SUM(H30:BA30)</f>
        <v>-80</v>
      </c>
      <c r="H30" s="9"/>
      <c r="I30" s="9"/>
      <c r="J30" s="9"/>
      <c r="K30" s="9"/>
      <c r="L30" s="9"/>
      <c r="M30" s="9"/>
      <c r="N30" s="9"/>
      <c r="O30" s="9"/>
      <c r="P30" s="9"/>
      <c r="Q30" s="9">
        <v>-80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D30" s="9"/>
      <c r="BE30" s="9"/>
      <c r="BF30" s="9">
        <f t="shared" si="3"/>
        <v>0</v>
      </c>
    </row>
    <row r="31" spans="1:58" ht="31.5" customHeight="1" hidden="1">
      <c r="A31" s="5" t="s">
        <v>8</v>
      </c>
      <c r="B31" s="10" t="s">
        <v>112</v>
      </c>
      <c r="C31" s="60" t="s">
        <v>113</v>
      </c>
      <c r="D31" s="61"/>
      <c r="E31" s="55"/>
      <c r="F31" s="9">
        <f>E31+G31</f>
        <v>0</v>
      </c>
      <c r="G31" s="9">
        <f t="shared" si="7"/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D31" s="9"/>
      <c r="BE31" s="9"/>
      <c r="BF31" s="9">
        <f t="shared" si="3"/>
        <v>0</v>
      </c>
    </row>
    <row r="32" spans="1:58" ht="19.5" customHeight="1">
      <c r="A32" s="13" t="s">
        <v>8</v>
      </c>
      <c r="B32" s="10" t="s">
        <v>0</v>
      </c>
      <c r="C32" s="15" t="s">
        <v>1</v>
      </c>
      <c r="D32" s="8"/>
      <c r="E32" s="55">
        <v>7000</v>
      </c>
      <c r="F32" s="9">
        <f>E32+G32</f>
        <v>7000</v>
      </c>
      <c r="G32" s="9">
        <f t="shared" si="7"/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D32" s="9"/>
      <c r="BE32" s="9"/>
      <c r="BF32" s="9"/>
    </row>
    <row r="33" spans="1:58" ht="19.5" customHeight="1" hidden="1">
      <c r="A33" s="13" t="s">
        <v>8</v>
      </c>
      <c r="B33" s="14" t="s">
        <v>0</v>
      </c>
      <c r="C33" s="15" t="s">
        <v>1</v>
      </c>
      <c r="D33" s="8"/>
      <c r="E33" s="55"/>
      <c r="F33" s="9">
        <f>E33+G33</f>
        <v>0</v>
      </c>
      <c r="G33" s="9">
        <f t="shared" si="7"/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D33" s="9"/>
      <c r="BE33" s="9"/>
      <c r="BF33" s="9"/>
    </row>
    <row r="34" spans="1:58" s="44" customFormat="1" ht="16.5" customHeight="1">
      <c r="A34" s="62" t="s">
        <v>33</v>
      </c>
      <c r="B34" s="64"/>
      <c r="C34" s="64"/>
      <c r="D34" s="63"/>
      <c r="E34" s="54">
        <f>SUM(E35:E36)</f>
        <v>69630.9</v>
      </c>
      <c r="F34" s="3">
        <f>SUM(F35:F36)</f>
        <v>68080.9</v>
      </c>
      <c r="G34" s="3">
        <f>SUM(G35:G36)</f>
        <v>-1550</v>
      </c>
      <c r="H34" s="3">
        <f>SUM(H35:H36)</f>
        <v>0</v>
      </c>
      <c r="I34" s="3">
        <f aca="true" t="shared" si="8" ref="I34:BA34">SUM(I35:I36)</f>
        <v>0</v>
      </c>
      <c r="J34" s="3">
        <f t="shared" si="8"/>
        <v>0</v>
      </c>
      <c r="K34" s="3">
        <f t="shared" si="8"/>
        <v>0</v>
      </c>
      <c r="L34" s="3">
        <f t="shared" si="8"/>
        <v>0</v>
      </c>
      <c r="M34" s="3">
        <f t="shared" si="8"/>
        <v>0</v>
      </c>
      <c r="N34" s="3">
        <f t="shared" si="8"/>
        <v>10</v>
      </c>
      <c r="O34" s="3">
        <f t="shared" si="8"/>
        <v>-10</v>
      </c>
      <c r="P34" s="3">
        <f t="shared" si="8"/>
        <v>0</v>
      </c>
      <c r="Q34" s="3">
        <f t="shared" si="8"/>
        <v>-1550</v>
      </c>
      <c r="R34" s="3">
        <f t="shared" si="8"/>
        <v>0</v>
      </c>
      <c r="S34" s="3">
        <f t="shared" si="8"/>
        <v>0</v>
      </c>
      <c r="T34" s="3">
        <f t="shared" si="8"/>
        <v>0</v>
      </c>
      <c r="U34" s="3">
        <f t="shared" si="8"/>
        <v>0</v>
      </c>
      <c r="V34" s="3">
        <f t="shared" si="8"/>
        <v>0</v>
      </c>
      <c r="W34" s="3">
        <f t="shared" si="8"/>
        <v>0</v>
      </c>
      <c r="X34" s="3">
        <f t="shared" si="8"/>
        <v>0</v>
      </c>
      <c r="Y34" s="3">
        <f t="shared" si="8"/>
        <v>0</v>
      </c>
      <c r="Z34" s="3">
        <f t="shared" si="8"/>
        <v>0</v>
      </c>
      <c r="AA34" s="3">
        <f t="shared" si="8"/>
        <v>0</v>
      </c>
      <c r="AB34" s="3">
        <f t="shared" si="8"/>
        <v>0</v>
      </c>
      <c r="AC34" s="3">
        <f t="shared" si="8"/>
        <v>0</v>
      </c>
      <c r="AD34" s="3">
        <f t="shared" si="8"/>
        <v>0</v>
      </c>
      <c r="AE34" s="3">
        <f t="shared" si="8"/>
        <v>0</v>
      </c>
      <c r="AF34" s="3">
        <f t="shared" si="8"/>
        <v>0</v>
      </c>
      <c r="AG34" s="3">
        <f t="shared" si="8"/>
        <v>0</v>
      </c>
      <c r="AH34" s="3">
        <f t="shared" si="8"/>
        <v>0</v>
      </c>
      <c r="AI34" s="3">
        <f t="shared" si="8"/>
        <v>0</v>
      </c>
      <c r="AJ34" s="3">
        <f t="shared" si="8"/>
        <v>0</v>
      </c>
      <c r="AK34" s="3">
        <f t="shared" si="8"/>
        <v>0</v>
      </c>
      <c r="AL34" s="3">
        <f t="shared" si="8"/>
        <v>0</v>
      </c>
      <c r="AM34" s="3">
        <f t="shared" si="8"/>
        <v>0</v>
      </c>
      <c r="AN34" s="3">
        <f t="shared" si="8"/>
        <v>0</v>
      </c>
      <c r="AO34" s="3">
        <f t="shared" si="8"/>
        <v>0</v>
      </c>
      <c r="AP34" s="3">
        <f t="shared" si="8"/>
        <v>0</v>
      </c>
      <c r="AQ34" s="3">
        <f t="shared" si="8"/>
        <v>0</v>
      </c>
      <c r="AR34" s="3">
        <f t="shared" si="8"/>
        <v>0</v>
      </c>
      <c r="AS34" s="3">
        <f t="shared" si="8"/>
        <v>0</v>
      </c>
      <c r="AT34" s="3">
        <f t="shared" si="8"/>
        <v>0</v>
      </c>
      <c r="AU34" s="3">
        <f t="shared" si="8"/>
        <v>0</v>
      </c>
      <c r="AV34" s="3">
        <f t="shared" si="8"/>
        <v>0</v>
      </c>
      <c r="AW34" s="3">
        <f>SUM(AW35:AW36)</f>
        <v>0</v>
      </c>
      <c r="AX34" s="3">
        <f>SUM(AX35:AX36)</f>
        <v>0</v>
      </c>
      <c r="AY34" s="3">
        <f>SUM(AY35:AY36)</f>
        <v>0</v>
      </c>
      <c r="AZ34" s="3">
        <f t="shared" si="8"/>
        <v>0</v>
      </c>
      <c r="BA34" s="3">
        <f t="shared" si="8"/>
        <v>0</v>
      </c>
      <c r="BB34" s="12"/>
      <c r="BC34" s="12"/>
      <c r="BD34" s="3"/>
      <c r="BE34" s="3"/>
      <c r="BF34" s="11">
        <f t="shared" si="3"/>
        <v>0</v>
      </c>
    </row>
    <row r="35" spans="1:58" ht="16.5">
      <c r="A35" s="6" t="s">
        <v>34</v>
      </c>
      <c r="B35" s="6" t="s">
        <v>103</v>
      </c>
      <c r="C35" s="60" t="s">
        <v>104</v>
      </c>
      <c r="D35" s="61"/>
      <c r="E35" s="55">
        <v>68530.9</v>
      </c>
      <c r="F35" s="9">
        <f t="shared" si="2"/>
        <v>66980.9</v>
      </c>
      <c r="G35" s="9">
        <f>SUM(H35:BA35)</f>
        <v>-1550</v>
      </c>
      <c r="H35" s="9"/>
      <c r="I35" s="9"/>
      <c r="J35" s="9"/>
      <c r="K35" s="9"/>
      <c r="L35" s="9"/>
      <c r="M35" s="9"/>
      <c r="N35" s="9">
        <v>10</v>
      </c>
      <c r="O35" s="9">
        <v>-10</v>
      </c>
      <c r="P35" s="9"/>
      <c r="Q35" s="9">
        <v>-1550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D35" s="9"/>
      <c r="BE35" s="9"/>
      <c r="BF35" s="9">
        <f t="shared" si="3"/>
        <v>0</v>
      </c>
    </row>
    <row r="36" spans="1:58" ht="30.75" customHeight="1">
      <c r="A36" s="10" t="s">
        <v>112</v>
      </c>
      <c r="B36" s="10" t="s">
        <v>112</v>
      </c>
      <c r="C36" s="60" t="s">
        <v>113</v>
      </c>
      <c r="D36" s="61"/>
      <c r="E36" s="55">
        <v>1100</v>
      </c>
      <c r="F36" s="9">
        <f t="shared" si="2"/>
        <v>1100</v>
      </c>
      <c r="G36" s="9">
        <f>SUM(H36:BA36)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D36" s="9"/>
      <c r="BE36" s="9"/>
      <c r="BF36" s="9">
        <f t="shared" si="3"/>
        <v>0</v>
      </c>
    </row>
    <row r="37" spans="1:58" s="44" customFormat="1" ht="16.5">
      <c r="A37" s="62" t="s">
        <v>35</v>
      </c>
      <c r="B37" s="64"/>
      <c r="C37" s="64"/>
      <c r="D37" s="63"/>
      <c r="E37" s="54">
        <f>SUM(E38)</f>
        <v>8303</v>
      </c>
      <c r="F37" s="3">
        <f aca="true" t="shared" si="9" ref="F37:BA37">SUM(F38)</f>
        <v>8303</v>
      </c>
      <c r="G37" s="3">
        <f t="shared" si="9"/>
        <v>0</v>
      </c>
      <c r="H37" s="3">
        <f t="shared" si="9"/>
        <v>0</v>
      </c>
      <c r="I37" s="3">
        <f t="shared" si="9"/>
        <v>0</v>
      </c>
      <c r="J37" s="3">
        <f t="shared" si="9"/>
        <v>0</v>
      </c>
      <c r="K37" s="3">
        <f t="shared" si="9"/>
        <v>0</v>
      </c>
      <c r="L37" s="3">
        <f t="shared" si="9"/>
        <v>0</v>
      </c>
      <c r="M37" s="3">
        <f t="shared" si="9"/>
        <v>0</v>
      </c>
      <c r="N37" s="3">
        <f t="shared" si="9"/>
        <v>0</v>
      </c>
      <c r="O37" s="3">
        <f t="shared" si="9"/>
        <v>0</v>
      </c>
      <c r="P37" s="3">
        <f t="shared" si="9"/>
        <v>0</v>
      </c>
      <c r="Q37" s="3">
        <f t="shared" si="9"/>
        <v>0</v>
      </c>
      <c r="R37" s="3">
        <f t="shared" si="9"/>
        <v>0</v>
      </c>
      <c r="S37" s="3">
        <f t="shared" si="9"/>
        <v>0</v>
      </c>
      <c r="T37" s="3">
        <f t="shared" si="9"/>
        <v>0</v>
      </c>
      <c r="U37" s="3">
        <f t="shared" si="9"/>
        <v>0</v>
      </c>
      <c r="V37" s="3">
        <f t="shared" si="9"/>
        <v>0</v>
      </c>
      <c r="W37" s="3">
        <f t="shared" si="9"/>
        <v>0</v>
      </c>
      <c r="X37" s="3">
        <f t="shared" si="9"/>
        <v>0</v>
      </c>
      <c r="Y37" s="3">
        <f t="shared" si="9"/>
        <v>0</v>
      </c>
      <c r="Z37" s="3">
        <f t="shared" si="9"/>
        <v>0</v>
      </c>
      <c r="AA37" s="3">
        <f t="shared" si="9"/>
        <v>0</v>
      </c>
      <c r="AB37" s="3">
        <f t="shared" si="9"/>
        <v>0</v>
      </c>
      <c r="AC37" s="3">
        <f t="shared" si="9"/>
        <v>0</v>
      </c>
      <c r="AD37" s="3">
        <f t="shared" si="9"/>
        <v>0</v>
      </c>
      <c r="AE37" s="3">
        <f t="shared" si="9"/>
        <v>0</v>
      </c>
      <c r="AF37" s="3">
        <f t="shared" si="9"/>
        <v>0</v>
      </c>
      <c r="AG37" s="3">
        <f t="shared" si="9"/>
        <v>0</v>
      </c>
      <c r="AH37" s="3">
        <f t="shared" si="9"/>
        <v>0</v>
      </c>
      <c r="AI37" s="3">
        <f t="shared" si="9"/>
        <v>0</v>
      </c>
      <c r="AJ37" s="3">
        <f t="shared" si="9"/>
        <v>0</v>
      </c>
      <c r="AK37" s="3">
        <f t="shared" si="9"/>
        <v>0</v>
      </c>
      <c r="AL37" s="3">
        <f t="shared" si="9"/>
        <v>0</v>
      </c>
      <c r="AM37" s="3">
        <f t="shared" si="9"/>
        <v>0</v>
      </c>
      <c r="AN37" s="3">
        <f t="shared" si="9"/>
        <v>0</v>
      </c>
      <c r="AO37" s="3">
        <f t="shared" si="9"/>
        <v>0</v>
      </c>
      <c r="AP37" s="3">
        <f t="shared" si="9"/>
        <v>0</v>
      </c>
      <c r="AQ37" s="3">
        <f t="shared" si="9"/>
        <v>0</v>
      </c>
      <c r="AR37" s="3">
        <f t="shared" si="9"/>
        <v>0</v>
      </c>
      <c r="AS37" s="3">
        <f t="shared" si="9"/>
        <v>0</v>
      </c>
      <c r="AT37" s="3">
        <f t="shared" si="9"/>
        <v>0</v>
      </c>
      <c r="AU37" s="3">
        <f t="shared" si="9"/>
        <v>0</v>
      </c>
      <c r="AV37" s="3">
        <f t="shared" si="9"/>
        <v>0</v>
      </c>
      <c r="AW37" s="3">
        <f t="shared" si="9"/>
        <v>0</v>
      </c>
      <c r="AX37" s="3">
        <f t="shared" si="9"/>
        <v>0</v>
      </c>
      <c r="AY37" s="3">
        <f t="shared" si="9"/>
        <v>0</v>
      </c>
      <c r="AZ37" s="3">
        <f t="shared" si="9"/>
        <v>0</v>
      </c>
      <c r="BA37" s="3">
        <f t="shared" si="9"/>
        <v>0</v>
      </c>
      <c r="BB37" s="12"/>
      <c r="BC37" s="12"/>
      <c r="BD37" s="3"/>
      <c r="BE37" s="3"/>
      <c r="BF37" s="11">
        <f t="shared" si="3"/>
        <v>0</v>
      </c>
    </row>
    <row r="38" spans="1:58" ht="33" customHeight="1">
      <c r="A38" s="6" t="s">
        <v>36</v>
      </c>
      <c r="B38" s="6" t="s">
        <v>101</v>
      </c>
      <c r="C38" s="60" t="s">
        <v>102</v>
      </c>
      <c r="D38" s="61"/>
      <c r="E38" s="55">
        <v>8303</v>
      </c>
      <c r="F38" s="9">
        <f aca="true" t="shared" si="10" ref="F38:F48">E38+G38</f>
        <v>8303</v>
      </c>
      <c r="G38" s="9">
        <f>SUM(H38:BA38)</f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D38" s="9"/>
      <c r="BE38" s="9"/>
      <c r="BF38" s="9">
        <f t="shared" si="3"/>
        <v>0</v>
      </c>
    </row>
    <row r="39" spans="1:58" s="44" customFormat="1" ht="16.5">
      <c r="A39" s="62" t="s">
        <v>37</v>
      </c>
      <c r="B39" s="64"/>
      <c r="C39" s="64"/>
      <c r="D39" s="63"/>
      <c r="E39" s="54">
        <f>SUM(E40)</f>
        <v>893.5</v>
      </c>
      <c r="F39" s="3">
        <f aca="true" t="shared" si="11" ref="F39:BA39">SUM(F40)</f>
        <v>880.8</v>
      </c>
      <c r="G39" s="3">
        <f t="shared" si="11"/>
        <v>-12.7</v>
      </c>
      <c r="H39" s="3">
        <f t="shared" si="11"/>
        <v>0</v>
      </c>
      <c r="I39" s="3">
        <f t="shared" si="11"/>
        <v>0</v>
      </c>
      <c r="J39" s="3">
        <f t="shared" si="11"/>
        <v>0</v>
      </c>
      <c r="K39" s="3">
        <f t="shared" si="11"/>
        <v>0</v>
      </c>
      <c r="L39" s="3">
        <f t="shared" si="11"/>
        <v>0</v>
      </c>
      <c r="M39" s="3">
        <f t="shared" si="11"/>
        <v>0</v>
      </c>
      <c r="N39" s="3">
        <f t="shared" si="11"/>
        <v>0</v>
      </c>
      <c r="O39" s="3">
        <f t="shared" si="11"/>
        <v>-12.7</v>
      </c>
      <c r="P39" s="3">
        <f t="shared" si="11"/>
        <v>0</v>
      </c>
      <c r="Q39" s="3">
        <f t="shared" si="11"/>
        <v>0</v>
      </c>
      <c r="R39" s="3">
        <f t="shared" si="11"/>
        <v>0</v>
      </c>
      <c r="S39" s="3">
        <f t="shared" si="11"/>
        <v>0</v>
      </c>
      <c r="T39" s="3">
        <f t="shared" si="11"/>
        <v>0</v>
      </c>
      <c r="U39" s="3">
        <f t="shared" si="11"/>
        <v>0</v>
      </c>
      <c r="V39" s="3">
        <f t="shared" si="11"/>
        <v>0</v>
      </c>
      <c r="W39" s="3">
        <f t="shared" si="11"/>
        <v>0</v>
      </c>
      <c r="X39" s="3">
        <f t="shared" si="11"/>
        <v>0</v>
      </c>
      <c r="Y39" s="3">
        <f t="shared" si="11"/>
        <v>0</v>
      </c>
      <c r="Z39" s="3">
        <f t="shared" si="11"/>
        <v>0</v>
      </c>
      <c r="AA39" s="3">
        <f t="shared" si="11"/>
        <v>0</v>
      </c>
      <c r="AB39" s="3">
        <f t="shared" si="11"/>
        <v>0</v>
      </c>
      <c r="AC39" s="3">
        <f t="shared" si="11"/>
        <v>0</v>
      </c>
      <c r="AD39" s="3">
        <f t="shared" si="11"/>
        <v>0</v>
      </c>
      <c r="AE39" s="3">
        <f t="shared" si="11"/>
        <v>0</v>
      </c>
      <c r="AF39" s="3">
        <f t="shared" si="11"/>
        <v>0</v>
      </c>
      <c r="AG39" s="3">
        <f t="shared" si="11"/>
        <v>0</v>
      </c>
      <c r="AH39" s="3">
        <f t="shared" si="11"/>
        <v>0</v>
      </c>
      <c r="AI39" s="3">
        <f t="shared" si="11"/>
        <v>0</v>
      </c>
      <c r="AJ39" s="3">
        <f t="shared" si="11"/>
        <v>0</v>
      </c>
      <c r="AK39" s="3">
        <f t="shared" si="11"/>
        <v>0</v>
      </c>
      <c r="AL39" s="3">
        <f t="shared" si="11"/>
        <v>0</v>
      </c>
      <c r="AM39" s="3">
        <f t="shared" si="11"/>
        <v>0</v>
      </c>
      <c r="AN39" s="3">
        <f t="shared" si="11"/>
        <v>0</v>
      </c>
      <c r="AO39" s="3">
        <f t="shared" si="11"/>
        <v>0</v>
      </c>
      <c r="AP39" s="3">
        <f t="shared" si="11"/>
        <v>0</v>
      </c>
      <c r="AQ39" s="3">
        <f t="shared" si="11"/>
        <v>0</v>
      </c>
      <c r="AR39" s="3">
        <f t="shared" si="11"/>
        <v>0</v>
      </c>
      <c r="AS39" s="3">
        <f t="shared" si="11"/>
        <v>0</v>
      </c>
      <c r="AT39" s="3">
        <f t="shared" si="11"/>
        <v>0</v>
      </c>
      <c r="AU39" s="3">
        <f t="shared" si="11"/>
        <v>0</v>
      </c>
      <c r="AV39" s="3">
        <f t="shared" si="11"/>
        <v>0</v>
      </c>
      <c r="AW39" s="3">
        <f t="shared" si="11"/>
        <v>0</v>
      </c>
      <c r="AX39" s="3">
        <f t="shared" si="11"/>
        <v>0</v>
      </c>
      <c r="AY39" s="3">
        <f t="shared" si="11"/>
        <v>0</v>
      </c>
      <c r="AZ39" s="3">
        <f t="shared" si="11"/>
        <v>0</v>
      </c>
      <c r="BA39" s="3">
        <f t="shared" si="11"/>
        <v>0</v>
      </c>
      <c r="BB39" s="12"/>
      <c r="BC39" s="12"/>
      <c r="BD39" s="3"/>
      <c r="BE39" s="3"/>
      <c r="BF39" s="11">
        <f t="shared" si="3"/>
        <v>0</v>
      </c>
    </row>
    <row r="40" spans="1:58" ht="31.5" customHeight="1">
      <c r="A40" s="6" t="s">
        <v>38</v>
      </c>
      <c r="B40" s="6" t="s">
        <v>101</v>
      </c>
      <c r="C40" s="60" t="s">
        <v>102</v>
      </c>
      <c r="D40" s="61"/>
      <c r="E40" s="55">
        <v>893.5</v>
      </c>
      <c r="F40" s="9">
        <f t="shared" si="10"/>
        <v>880.8</v>
      </c>
      <c r="G40" s="9">
        <f>SUM(H40:BA40)</f>
        <v>-12.7</v>
      </c>
      <c r="H40" s="9"/>
      <c r="I40" s="9"/>
      <c r="J40" s="9"/>
      <c r="K40" s="9"/>
      <c r="L40" s="9"/>
      <c r="M40" s="9"/>
      <c r="N40" s="9"/>
      <c r="O40" s="9">
        <v>-12.7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D40" s="9"/>
      <c r="BE40" s="9"/>
      <c r="BF40" s="9">
        <f t="shared" si="3"/>
        <v>0</v>
      </c>
    </row>
    <row r="41" spans="1:58" s="44" customFormat="1" ht="16.5">
      <c r="A41" s="62" t="s">
        <v>39</v>
      </c>
      <c r="B41" s="64"/>
      <c r="C41" s="64"/>
      <c r="D41" s="63"/>
      <c r="E41" s="54">
        <f>SUM(E42)</f>
        <v>3416</v>
      </c>
      <c r="F41" s="3">
        <f aca="true" t="shared" si="12" ref="F41:BA41">SUM(F42)</f>
        <v>3506</v>
      </c>
      <c r="G41" s="3">
        <f t="shared" si="12"/>
        <v>90</v>
      </c>
      <c r="H41" s="3">
        <f t="shared" si="12"/>
        <v>0</v>
      </c>
      <c r="I41" s="3">
        <f t="shared" si="12"/>
        <v>0</v>
      </c>
      <c r="J41" s="3">
        <f t="shared" si="12"/>
        <v>0</v>
      </c>
      <c r="K41" s="3">
        <f t="shared" si="12"/>
        <v>0</v>
      </c>
      <c r="L41" s="3">
        <f t="shared" si="12"/>
        <v>0</v>
      </c>
      <c r="M41" s="3">
        <f t="shared" si="12"/>
        <v>0</v>
      </c>
      <c r="N41" s="3">
        <f t="shared" si="12"/>
        <v>0</v>
      </c>
      <c r="O41" s="3">
        <f t="shared" si="12"/>
        <v>90</v>
      </c>
      <c r="P41" s="3">
        <f t="shared" si="12"/>
        <v>0</v>
      </c>
      <c r="Q41" s="3">
        <f t="shared" si="12"/>
        <v>0</v>
      </c>
      <c r="R41" s="3">
        <f t="shared" si="12"/>
        <v>0</v>
      </c>
      <c r="S41" s="3">
        <f t="shared" si="12"/>
        <v>0</v>
      </c>
      <c r="T41" s="3">
        <f t="shared" si="12"/>
        <v>0</v>
      </c>
      <c r="U41" s="3">
        <f t="shared" si="12"/>
        <v>0</v>
      </c>
      <c r="V41" s="3">
        <f t="shared" si="12"/>
        <v>0</v>
      </c>
      <c r="W41" s="3">
        <f t="shared" si="12"/>
        <v>0</v>
      </c>
      <c r="X41" s="3">
        <f t="shared" si="12"/>
        <v>0</v>
      </c>
      <c r="Y41" s="3">
        <f t="shared" si="12"/>
        <v>0</v>
      </c>
      <c r="Z41" s="3">
        <f t="shared" si="12"/>
        <v>0</v>
      </c>
      <c r="AA41" s="3">
        <f t="shared" si="12"/>
        <v>0</v>
      </c>
      <c r="AB41" s="3">
        <f t="shared" si="12"/>
        <v>0</v>
      </c>
      <c r="AC41" s="3">
        <f t="shared" si="12"/>
        <v>0</v>
      </c>
      <c r="AD41" s="3">
        <f t="shared" si="12"/>
        <v>0</v>
      </c>
      <c r="AE41" s="3">
        <f t="shared" si="12"/>
        <v>0</v>
      </c>
      <c r="AF41" s="3">
        <f t="shared" si="12"/>
        <v>0</v>
      </c>
      <c r="AG41" s="3">
        <f t="shared" si="12"/>
        <v>0</v>
      </c>
      <c r="AH41" s="3">
        <f t="shared" si="12"/>
        <v>0</v>
      </c>
      <c r="AI41" s="3">
        <f t="shared" si="12"/>
        <v>0</v>
      </c>
      <c r="AJ41" s="3">
        <f t="shared" si="12"/>
        <v>0</v>
      </c>
      <c r="AK41" s="3">
        <f t="shared" si="12"/>
        <v>0</v>
      </c>
      <c r="AL41" s="3">
        <f t="shared" si="12"/>
        <v>0</v>
      </c>
      <c r="AM41" s="3">
        <f t="shared" si="12"/>
        <v>0</v>
      </c>
      <c r="AN41" s="3">
        <f t="shared" si="12"/>
        <v>0</v>
      </c>
      <c r="AO41" s="3">
        <f t="shared" si="12"/>
        <v>0</v>
      </c>
      <c r="AP41" s="3">
        <f t="shared" si="12"/>
        <v>0</v>
      </c>
      <c r="AQ41" s="3">
        <f t="shared" si="12"/>
        <v>0</v>
      </c>
      <c r="AR41" s="3">
        <f t="shared" si="12"/>
        <v>0</v>
      </c>
      <c r="AS41" s="3">
        <f t="shared" si="12"/>
        <v>0</v>
      </c>
      <c r="AT41" s="3">
        <f t="shared" si="12"/>
        <v>0</v>
      </c>
      <c r="AU41" s="3">
        <f t="shared" si="12"/>
        <v>0</v>
      </c>
      <c r="AV41" s="3">
        <f t="shared" si="12"/>
        <v>0</v>
      </c>
      <c r="AW41" s="3">
        <f t="shared" si="12"/>
        <v>0</v>
      </c>
      <c r="AX41" s="3">
        <f t="shared" si="12"/>
        <v>0</v>
      </c>
      <c r="AY41" s="3">
        <f t="shared" si="12"/>
        <v>0</v>
      </c>
      <c r="AZ41" s="3">
        <f t="shared" si="12"/>
        <v>0</v>
      </c>
      <c r="BA41" s="3">
        <f t="shared" si="12"/>
        <v>0</v>
      </c>
      <c r="BB41" s="12"/>
      <c r="BC41" s="12"/>
      <c r="BD41" s="3"/>
      <c r="BE41" s="3"/>
      <c r="BF41" s="11">
        <f t="shared" si="3"/>
        <v>0</v>
      </c>
    </row>
    <row r="42" spans="1:58" ht="33" customHeight="1">
      <c r="A42" s="6" t="s">
        <v>40</v>
      </c>
      <c r="B42" s="6" t="s">
        <v>101</v>
      </c>
      <c r="C42" s="60" t="s">
        <v>102</v>
      </c>
      <c r="D42" s="61"/>
      <c r="E42" s="55">
        <v>3416</v>
      </c>
      <c r="F42" s="9">
        <f t="shared" si="10"/>
        <v>3506</v>
      </c>
      <c r="G42" s="9">
        <f>SUM(H42:BA42)</f>
        <v>90</v>
      </c>
      <c r="H42" s="9"/>
      <c r="I42" s="9"/>
      <c r="J42" s="9"/>
      <c r="K42" s="9"/>
      <c r="L42" s="9"/>
      <c r="M42" s="9"/>
      <c r="N42" s="9"/>
      <c r="O42" s="9">
        <v>90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D42" s="9"/>
      <c r="BE42" s="9"/>
      <c r="BF42" s="9">
        <f t="shared" si="3"/>
        <v>0</v>
      </c>
    </row>
    <row r="43" spans="1:58" s="44" customFormat="1" ht="59.25" customHeight="1">
      <c r="A43" s="67" t="s">
        <v>41</v>
      </c>
      <c r="B43" s="68"/>
      <c r="C43" s="68"/>
      <c r="D43" s="69"/>
      <c r="E43" s="54">
        <f>SUM(E44)</f>
        <v>15041</v>
      </c>
      <c r="F43" s="3">
        <f aca="true" t="shared" si="13" ref="F43:BA43">SUM(F44)</f>
        <v>15041</v>
      </c>
      <c r="G43" s="3">
        <f t="shared" si="13"/>
        <v>0</v>
      </c>
      <c r="H43" s="3">
        <f t="shared" si="13"/>
        <v>0</v>
      </c>
      <c r="I43" s="3">
        <f t="shared" si="13"/>
        <v>0</v>
      </c>
      <c r="J43" s="3">
        <f t="shared" si="13"/>
        <v>0</v>
      </c>
      <c r="K43" s="3">
        <f t="shared" si="13"/>
        <v>0</v>
      </c>
      <c r="L43" s="3">
        <f t="shared" si="13"/>
        <v>0</v>
      </c>
      <c r="M43" s="3">
        <f t="shared" si="13"/>
        <v>0</v>
      </c>
      <c r="N43" s="3">
        <f t="shared" si="13"/>
        <v>0</v>
      </c>
      <c r="O43" s="3">
        <f t="shared" si="13"/>
        <v>0</v>
      </c>
      <c r="P43" s="3">
        <f t="shared" si="13"/>
        <v>0</v>
      </c>
      <c r="Q43" s="3">
        <f t="shared" si="13"/>
        <v>0</v>
      </c>
      <c r="R43" s="3">
        <f t="shared" si="13"/>
        <v>0</v>
      </c>
      <c r="S43" s="3">
        <f t="shared" si="13"/>
        <v>0</v>
      </c>
      <c r="T43" s="3">
        <f t="shared" si="13"/>
        <v>0</v>
      </c>
      <c r="U43" s="3">
        <f t="shared" si="13"/>
        <v>0</v>
      </c>
      <c r="V43" s="3">
        <f t="shared" si="13"/>
        <v>0</v>
      </c>
      <c r="W43" s="3">
        <f t="shared" si="13"/>
        <v>0</v>
      </c>
      <c r="X43" s="3">
        <f t="shared" si="13"/>
        <v>0</v>
      </c>
      <c r="Y43" s="3">
        <f t="shared" si="13"/>
        <v>0</v>
      </c>
      <c r="Z43" s="3">
        <f t="shared" si="13"/>
        <v>0</v>
      </c>
      <c r="AA43" s="3">
        <f t="shared" si="13"/>
        <v>0</v>
      </c>
      <c r="AB43" s="3">
        <f t="shared" si="13"/>
        <v>0</v>
      </c>
      <c r="AC43" s="3">
        <f t="shared" si="13"/>
        <v>0</v>
      </c>
      <c r="AD43" s="3">
        <f t="shared" si="13"/>
        <v>0</v>
      </c>
      <c r="AE43" s="3">
        <f t="shared" si="13"/>
        <v>0</v>
      </c>
      <c r="AF43" s="3">
        <f t="shared" si="13"/>
        <v>0</v>
      </c>
      <c r="AG43" s="3">
        <f t="shared" si="13"/>
        <v>0</v>
      </c>
      <c r="AH43" s="3">
        <f t="shared" si="13"/>
        <v>0</v>
      </c>
      <c r="AI43" s="3">
        <f t="shared" si="13"/>
        <v>0</v>
      </c>
      <c r="AJ43" s="3">
        <f t="shared" si="13"/>
        <v>0</v>
      </c>
      <c r="AK43" s="3">
        <f t="shared" si="13"/>
        <v>0</v>
      </c>
      <c r="AL43" s="3">
        <f t="shared" si="13"/>
        <v>0</v>
      </c>
      <c r="AM43" s="3">
        <f t="shared" si="13"/>
        <v>0</v>
      </c>
      <c r="AN43" s="3">
        <f t="shared" si="13"/>
        <v>0</v>
      </c>
      <c r="AO43" s="3">
        <f t="shared" si="13"/>
        <v>0</v>
      </c>
      <c r="AP43" s="3">
        <f t="shared" si="13"/>
        <v>0</v>
      </c>
      <c r="AQ43" s="3">
        <f t="shared" si="13"/>
        <v>0</v>
      </c>
      <c r="AR43" s="3">
        <f t="shared" si="13"/>
        <v>0</v>
      </c>
      <c r="AS43" s="3">
        <f t="shared" si="13"/>
        <v>0</v>
      </c>
      <c r="AT43" s="3">
        <f t="shared" si="13"/>
        <v>0</v>
      </c>
      <c r="AU43" s="3">
        <f t="shared" si="13"/>
        <v>0</v>
      </c>
      <c r="AV43" s="3">
        <f t="shared" si="13"/>
        <v>0</v>
      </c>
      <c r="AW43" s="3">
        <f t="shared" si="13"/>
        <v>0</v>
      </c>
      <c r="AX43" s="3">
        <f t="shared" si="13"/>
        <v>0</v>
      </c>
      <c r="AY43" s="3">
        <f t="shared" si="13"/>
        <v>0</v>
      </c>
      <c r="AZ43" s="3">
        <f t="shared" si="13"/>
        <v>0</v>
      </c>
      <c r="BA43" s="3">
        <f t="shared" si="13"/>
        <v>0</v>
      </c>
      <c r="BB43" s="12"/>
      <c r="BC43" s="12"/>
      <c r="BD43" s="3"/>
      <c r="BE43" s="3"/>
      <c r="BF43" s="11">
        <f t="shared" si="3"/>
        <v>0</v>
      </c>
    </row>
    <row r="44" spans="1:58" ht="35.25" customHeight="1">
      <c r="A44" s="6" t="s">
        <v>42</v>
      </c>
      <c r="B44" s="6" t="s">
        <v>101</v>
      </c>
      <c r="C44" s="60" t="s">
        <v>102</v>
      </c>
      <c r="D44" s="61"/>
      <c r="E44" s="55">
        <v>15041</v>
      </c>
      <c r="F44" s="9">
        <f t="shared" si="10"/>
        <v>15041</v>
      </c>
      <c r="G44" s="9">
        <f>SUM(H44:BA44)</f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D44" s="9"/>
      <c r="BE44" s="9"/>
      <c r="BF44" s="9">
        <f t="shared" si="3"/>
        <v>0</v>
      </c>
    </row>
    <row r="45" spans="1:58" s="44" customFormat="1" ht="16.5">
      <c r="A45" s="62" t="s">
        <v>43</v>
      </c>
      <c r="B45" s="64"/>
      <c r="C45" s="64"/>
      <c r="D45" s="63"/>
      <c r="E45" s="54">
        <f>SUM(E46)</f>
        <v>31896</v>
      </c>
      <c r="F45" s="3">
        <f aca="true" t="shared" si="14" ref="F45:BA45">SUM(F46)</f>
        <v>31896</v>
      </c>
      <c r="G45" s="3">
        <f t="shared" si="14"/>
        <v>0</v>
      </c>
      <c r="H45" s="3">
        <f>SUM(H46)</f>
        <v>0</v>
      </c>
      <c r="I45" s="3">
        <f t="shared" si="14"/>
        <v>0</v>
      </c>
      <c r="J45" s="3">
        <f t="shared" si="14"/>
        <v>0</v>
      </c>
      <c r="K45" s="3">
        <f t="shared" si="14"/>
        <v>0</v>
      </c>
      <c r="L45" s="3">
        <f t="shared" si="14"/>
        <v>0</v>
      </c>
      <c r="M45" s="3">
        <f t="shared" si="14"/>
        <v>0</v>
      </c>
      <c r="N45" s="3">
        <f t="shared" si="14"/>
        <v>0</v>
      </c>
      <c r="O45" s="3">
        <f t="shared" si="14"/>
        <v>0</v>
      </c>
      <c r="P45" s="3">
        <f t="shared" si="14"/>
        <v>0</v>
      </c>
      <c r="Q45" s="3">
        <f t="shared" si="14"/>
        <v>0</v>
      </c>
      <c r="R45" s="3">
        <f t="shared" si="14"/>
        <v>0</v>
      </c>
      <c r="S45" s="3">
        <f t="shared" si="14"/>
        <v>0</v>
      </c>
      <c r="T45" s="3">
        <f t="shared" si="14"/>
        <v>0</v>
      </c>
      <c r="U45" s="3">
        <f t="shared" si="14"/>
        <v>0</v>
      </c>
      <c r="V45" s="3">
        <f t="shared" si="14"/>
        <v>0</v>
      </c>
      <c r="W45" s="3">
        <f t="shared" si="14"/>
        <v>0</v>
      </c>
      <c r="X45" s="3">
        <f t="shared" si="14"/>
        <v>0</v>
      </c>
      <c r="Y45" s="3">
        <f t="shared" si="14"/>
        <v>0</v>
      </c>
      <c r="Z45" s="3">
        <f t="shared" si="14"/>
        <v>0</v>
      </c>
      <c r="AA45" s="3">
        <f t="shared" si="14"/>
        <v>0</v>
      </c>
      <c r="AB45" s="3">
        <f t="shared" si="14"/>
        <v>0</v>
      </c>
      <c r="AC45" s="3">
        <f t="shared" si="14"/>
        <v>0</v>
      </c>
      <c r="AD45" s="3">
        <f t="shared" si="14"/>
        <v>0</v>
      </c>
      <c r="AE45" s="3">
        <f t="shared" si="14"/>
        <v>0</v>
      </c>
      <c r="AF45" s="3">
        <f t="shared" si="14"/>
        <v>0</v>
      </c>
      <c r="AG45" s="3">
        <f t="shared" si="14"/>
        <v>0</v>
      </c>
      <c r="AH45" s="3">
        <f t="shared" si="14"/>
        <v>0</v>
      </c>
      <c r="AI45" s="3">
        <f t="shared" si="14"/>
        <v>0</v>
      </c>
      <c r="AJ45" s="3">
        <f t="shared" si="14"/>
        <v>0</v>
      </c>
      <c r="AK45" s="3">
        <f t="shared" si="14"/>
        <v>0</v>
      </c>
      <c r="AL45" s="3">
        <f t="shared" si="14"/>
        <v>0</v>
      </c>
      <c r="AM45" s="3">
        <f t="shared" si="14"/>
        <v>0</v>
      </c>
      <c r="AN45" s="3">
        <f t="shared" si="14"/>
        <v>0</v>
      </c>
      <c r="AO45" s="3">
        <f t="shared" si="14"/>
        <v>0</v>
      </c>
      <c r="AP45" s="3">
        <f t="shared" si="14"/>
        <v>0</v>
      </c>
      <c r="AQ45" s="3">
        <f t="shared" si="14"/>
        <v>0</v>
      </c>
      <c r="AR45" s="3">
        <f t="shared" si="14"/>
        <v>0</v>
      </c>
      <c r="AS45" s="3">
        <f t="shared" si="14"/>
        <v>0</v>
      </c>
      <c r="AT45" s="3">
        <f t="shared" si="14"/>
        <v>0</v>
      </c>
      <c r="AU45" s="3">
        <f t="shared" si="14"/>
        <v>0</v>
      </c>
      <c r="AV45" s="3">
        <f t="shared" si="14"/>
        <v>0</v>
      </c>
      <c r="AW45" s="3">
        <f t="shared" si="14"/>
        <v>0</v>
      </c>
      <c r="AX45" s="3">
        <f t="shared" si="14"/>
        <v>0</v>
      </c>
      <c r="AY45" s="3">
        <f t="shared" si="14"/>
        <v>0</v>
      </c>
      <c r="AZ45" s="3">
        <f t="shared" si="14"/>
        <v>0</v>
      </c>
      <c r="BA45" s="3">
        <f t="shared" si="14"/>
        <v>0</v>
      </c>
      <c r="BB45" s="12"/>
      <c r="BC45" s="12"/>
      <c r="BD45" s="3"/>
      <c r="BE45" s="3"/>
      <c r="BF45" s="11">
        <f t="shared" si="3"/>
        <v>0</v>
      </c>
    </row>
    <row r="46" spans="1:58" ht="31.5" customHeight="1">
      <c r="A46" s="6" t="s">
        <v>44</v>
      </c>
      <c r="B46" s="6" t="s">
        <v>101</v>
      </c>
      <c r="C46" s="60" t="s">
        <v>102</v>
      </c>
      <c r="D46" s="61"/>
      <c r="E46" s="55">
        <v>31896</v>
      </c>
      <c r="F46" s="9">
        <f t="shared" si="10"/>
        <v>31896</v>
      </c>
      <c r="G46" s="9">
        <f>SUM(H46:BA46)</f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D46" s="9"/>
      <c r="BE46" s="9"/>
      <c r="BF46" s="9"/>
    </row>
    <row r="47" spans="1:58" s="44" customFormat="1" ht="16.5" customHeight="1">
      <c r="A47" s="62" t="s">
        <v>45</v>
      </c>
      <c r="B47" s="64"/>
      <c r="C47" s="64"/>
      <c r="D47" s="63"/>
      <c r="E47" s="54">
        <f>SUM(E48)</f>
        <v>5051</v>
      </c>
      <c r="F47" s="3">
        <f aca="true" t="shared" si="15" ref="F47:BA47">SUM(F48)</f>
        <v>5051</v>
      </c>
      <c r="G47" s="3">
        <f t="shared" si="15"/>
        <v>0</v>
      </c>
      <c r="H47" s="3">
        <f t="shared" si="15"/>
        <v>0</v>
      </c>
      <c r="I47" s="3">
        <f t="shared" si="15"/>
        <v>0</v>
      </c>
      <c r="J47" s="3">
        <f t="shared" si="15"/>
        <v>0</v>
      </c>
      <c r="K47" s="3">
        <f t="shared" si="15"/>
        <v>0</v>
      </c>
      <c r="L47" s="3">
        <f t="shared" si="15"/>
        <v>0</v>
      </c>
      <c r="M47" s="3">
        <f t="shared" si="15"/>
        <v>0</v>
      </c>
      <c r="N47" s="3">
        <f t="shared" si="15"/>
        <v>0</v>
      </c>
      <c r="O47" s="3">
        <f t="shared" si="15"/>
        <v>0</v>
      </c>
      <c r="P47" s="3">
        <f t="shared" si="15"/>
        <v>0</v>
      </c>
      <c r="Q47" s="3">
        <f t="shared" si="15"/>
        <v>0</v>
      </c>
      <c r="R47" s="3">
        <f t="shared" si="15"/>
        <v>0</v>
      </c>
      <c r="S47" s="3">
        <f t="shared" si="15"/>
        <v>0</v>
      </c>
      <c r="T47" s="3">
        <f t="shared" si="15"/>
        <v>0</v>
      </c>
      <c r="U47" s="3">
        <f t="shared" si="15"/>
        <v>0</v>
      </c>
      <c r="V47" s="3">
        <f t="shared" si="15"/>
        <v>0</v>
      </c>
      <c r="W47" s="3">
        <f t="shared" si="15"/>
        <v>0</v>
      </c>
      <c r="X47" s="3">
        <f t="shared" si="15"/>
        <v>0</v>
      </c>
      <c r="Y47" s="3">
        <f t="shared" si="15"/>
        <v>0</v>
      </c>
      <c r="Z47" s="3">
        <f t="shared" si="15"/>
        <v>0</v>
      </c>
      <c r="AA47" s="3">
        <f t="shared" si="15"/>
        <v>0</v>
      </c>
      <c r="AB47" s="3">
        <f t="shared" si="15"/>
        <v>0</v>
      </c>
      <c r="AC47" s="3">
        <f t="shared" si="15"/>
        <v>0</v>
      </c>
      <c r="AD47" s="3">
        <f t="shared" si="15"/>
        <v>0</v>
      </c>
      <c r="AE47" s="3">
        <f t="shared" si="15"/>
        <v>0</v>
      </c>
      <c r="AF47" s="3">
        <f t="shared" si="15"/>
        <v>0</v>
      </c>
      <c r="AG47" s="3">
        <f t="shared" si="15"/>
        <v>0</v>
      </c>
      <c r="AH47" s="3">
        <f t="shared" si="15"/>
        <v>0</v>
      </c>
      <c r="AI47" s="3">
        <f t="shared" si="15"/>
        <v>0</v>
      </c>
      <c r="AJ47" s="3">
        <f t="shared" si="15"/>
        <v>0</v>
      </c>
      <c r="AK47" s="3">
        <f t="shared" si="15"/>
        <v>0</v>
      </c>
      <c r="AL47" s="3">
        <f t="shared" si="15"/>
        <v>0</v>
      </c>
      <c r="AM47" s="3">
        <f t="shared" si="15"/>
        <v>0</v>
      </c>
      <c r="AN47" s="3">
        <f t="shared" si="15"/>
        <v>0</v>
      </c>
      <c r="AO47" s="3">
        <f t="shared" si="15"/>
        <v>0</v>
      </c>
      <c r="AP47" s="3">
        <f t="shared" si="15"/>
        <v>0</v>
      </c>
      <c r="AQ47" s="3">
        <f t="shared" si="15"/>
        <v>0</v>
      </c>
      <c r="AR47" s="3">
        <f t="shared" si="15"/>
        <v>0</v>
      </c>
      <c r="AS47" s="3">
        <f t="shared" si="15"/>
        <v>0</v>
      </c>
      <c r="AT47" s="3">
        <f t="shared" si="15"/>
        <v>0</v>
      </c>
      <c r="AU47" s="3">
        <f t="shared" si="15"/>
        <v>0</v>
      </c>
      <c r="AV47" s="3">
        <f t="shared" si="15"/>
        <v>0</v>
      </c>
      <c r="AW47" s="3">
        <f t="shared" si="15"/>
        <v>0</v>
      </c>
      <c r="AX47" s="3">
        <f t="shared" si="15"/>
        <v>0</v>
      </c>
      <c r="AY47" s="3">
        <f t="shared" si="15"/>
        <v>0</v>
      </c>
      <c r="AZ47" s="3">
        <f t="shared" si="15"/>
        <v>0</v>
      </c>
      <c r="BA47" s="3">
        <f t="shared" si="15"/>
        <v>0</v>
      </c>
      <c r="BB47" s="12"/>
      <c r="BC47" s="12"/>
      <c r="BD47" s="3"/>
      <c r="BE47" s="3"/>
      <c r="BF47" s="11">
        <f t="shared" si="3"/>
        <v>0</v>
      </c>
    </row>
    <row r="48" spans="1:58" ht="31.5" customHeight="1">
      <c r="A48" s="6" t="s">
        <v>46</v>
      </c>
      <c r="B48" s="6" t="s">
        <v>101</v>
      </c>
      <c r="C48" s="60" t="s">
        <v>102</v>
      </c>
      <c r="D48" s="61"/>
      <c r="E48" s="55">
        <v>5051</v>
      </c>
      <c r="F48" s="9">
        <f t="shared" si="10"/>
        <v>5051</v>
      </c>
      <c r="G48" s="9">
        <f>SUM(H48:BA48)</f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D48" s="9"/>
      <c r="BE48" s="9"/>
      <c r="BF48" s="9">
        <f t="shared" si="3"/>
        <v>0</v>
      </c>
    </row>
    <row r="49" spans="1:58" s="44" customFormat="1" ht="16.5" customHeight="1">
      <c r="A49" s="62" t="s">
        <v>47</v>
      </c>
      <c r="B49" s="64"/>
      <c r="C49" s="64"/>
      <c r="D49" s="63"/>
      <c r="E49" s="54">
        <f>SUM(E50:E56)</f>
        <v>779227.4999999999</v>
      </c>
      <c r="F49" s="3">
        <f>SUM(F50:F56)</f>
        <v>793034.1</v>
      </c>
      <c r="G49" s="3">
        <f>SUM(G50:G56)</f>
        <v>13806.6</v>
      </c>
      <c r="H49" s="3">
        <f>SUM(H50:H56)</f>
        <v>0</v>
      </c>
      <c r="I49" s="3">
        <f aca="true" t="shared" si="16" ref="I49:BA49">SUM(I50:I56)</f>
        <v>0</v>
      </c>
      <c r="J49" s="3">
        <f t="shared" si="16"/>
        <v>0</v>
      </c>
      <c r="K49" s="3">
        <f t="shared" si="16"/>
        <v>0</v>
      </c>
      <c r="L49" s="3">
        <f t="shared" si="16"/>
        <v>0</v>
      </c>
      <c r="M49" s="3">
        <f t="shared" si="16"/>
        <v>0</v>
      </c>
      <c r="N49" s="3">
        <f t="shared" si="16"/>
        <v>5806.1</v>
      </c>
      <c r="O49" s="3">
        <f>SUM(O50:O56)</f>
        <v>-13692.2</v>
      </c>
      <c r="P49" s="3">
        <f t="shared" si="16"/>
        <v>0</v>
      </c>
      <c r="Q49" s="3">
        <f t="shared" si="16"/>
        <v>-5400</v>
      </c>
      <c r="R49" s="3">
        <f t="shared" si="16"/>
        <v>0</v>
      </c>
      <c r="S49" s="3">
        <f t="shared" si="16"/>
        <v>0</v>
      </c>
      <c r="T49" s="3">
        <f t="shared" si="16"/>
        <v>0</v>
      </c>
      <c r="U49" s="3">
        <f t="shared" si="16"/>
        <v>332.6</v>
      </c>
      <c r="V49" s="3">
        <f t="shared" si="16"/>
        <v>11060.1</v>
      </c>
      <c r="W49" s="3">
        <f t="shared" si="16"/>
        <v>15700</v>
      </c>
      <c r="X49" s="3">
        <f t="shared" si="16"/>
        <v>0</v>
      </c>
      <c r="Y49" s="3">
        <f t="shared" si="16"/>
        <v>0</v>
      </c>
      <c r="Z49" s="3">
        <f t="shared" si="16"/>
        <v>0</v>
      </c>
      <c r="AA49" s="3">
        <f t="shared" si="16"/>
        <v>0</v>
      </c>
      <c r="AB49" s="3">
        <f t="shared" si="16"/>
        <v>0</v>
      </c>
      <c r="AC49" s="3">
        <f t="shared" si="16"/>
        <v>0</v>
      </c>
      <c r="AD49" s="3">
        <f t="shared" si="16"/>
        <v>0</v>
      </c>
      <c r="AE49" s="3">
        <f t="shared" si="16"/>
        <v>0</v>
      </c>
      <c r="AF49" s="3">
        <f t="shared" si="16"/>
        <v>0</v>
      </c>
      <c r="AG49" s="3">
        <f t="shared" si="16"/>
        <v>0</v>
      </c>
      <c r="AH49" s="3">
        <f t="shared" si="16"/>
        <v>0</v>
      </c>
      <c r="AI49" s="3">
        <f t="shared" si="16"/>
        <v>0</v>
      </c>
      <c r="AJ49" s="3">
        <f t="shared" si="16"/>
        <v>0</v>
      </c>
      <c r="AK49" s="3">
        <f t="shared" si="16"/>
        <v>0</v>
      </c>
      <c r="AL49" s="3">
        <f t="shared" si="16"/>
        <v>0</v>
      </c>
      <c r="AM49" s="3">
        <f t="shared" si="16"/>
        <v>0</v>
      </c>
      <c r="AN49" s="3">
        <f t="shared" si="16"/>
        <v>0</v>
      </c>
      <c r="AO49" s="3">
        <f t="shared" si="16"/>
        <v>0</v>
      </c>
      <c r="AP49" s="3">
        <f t="shared" si="16"/>
        <v>0</v>
      </c>
      <c r="AQ49" s="3">
        <f t="shared" si="16"/>
        <v>0</v>
      </c>
      <c r="AR49" s="3">
        <f t="shared" si="16"/>
        <v>0</v>
      </c>
      <c r="AS49" s="3">
        <f t="shared" si="16"/>
        <v>0</v>
      </c>
      <c r="AT49" s="3">
        <f t="shared" si="16"/>
        <v>0</v>
      </c>
      <c r="AU49" s="3">
        <f t="shared" si="16"/>
        <v>0</v>
      </c>
      <c r="AV49" s="3">
        <f t="shared" si="16"/>
        <v>0</v>
      </c>
      <c r="AW49" s="3">
        <f>SUM(AW50:AW56)</f>
        <v>0</v>
      </c>
      <c r="AX49" s="3">
        <f>SUM(AX50:AX56)</f>
        <v>0</v>
      </c>
      <c r="AY49" s="3">
        <f>SUM(AY50:AY56)</f>
        <v>0</v>
      </c>
      <c r="AZ49" s="3">
        <f t="shared" si="16"/>
        <v>0</v>
      </c>
      <c r="BA49" s="3">
        <f t="shared" si="16"/>
        <v>0</v>
      </c>
      <c r="BB49" s="12"/>
      <c r="BC49" s="12"/>
      <c r="BD49" s="3"/>
      <c r="BE49" s="3"/>
      <c r="BF49" s="11">
        <f t="shared" si="3"/>
        <v>0</v>
      </c>
    </row>
    <row r="50" spans="1:58" ht="16.5" hidden="1">
      <c r="A50" s="6" t="s">
        <v>105</v>
      </c>
      <c r="B50" s="6" t="s">
        <v>105</v>
      </c>
      <c r="C50" s="60" t="s">
        <v>106</v>
      </c>
      <c r="D50" s="61"/>
      <c r="E50" s="55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D50" s="9"/>
      <c r="BE50" s="9"/>
      <c r="BF50" s="9">
        <f t="shared" si="3"/>
        <v>0</v>
      </c>
    </row>
    <row r="51" spans="1:58" ht="16.5" hidden="1">
      <c r="A51" s="5" t="s">
        <v>48</v>
      </c>
      <c r="B51" s="6" t="s">
        <v>107</v>
      </c>
      <c r="C51" s="60"/>
      <c r="D51" s="61"/>
      <c r="E51" s="55"/>
      <c r="F51" s="9">
        <f aca="true" t="shared" si="17" ref="F51:F56">E51+G51</f>
        <v>0</v>
      </c>
      <c r="G51" s="9">
        <f aca="true" t="shared" si="18" ref="G51:G56">SUM(H51:BA51)</f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D51" s="9"/>
      <c r="BE51" s="9"/>
      <c r="BF51" s="9">
        <f t="shared" si="3"/>
        <v>0</v>
      </c>
    </row>
    <row r="52" spans="1:58" ht="16.5">
      <c r="A52" s="5" t="s">
        <v>48</v>
      </c>
      <c r="B52" s="6" t="s">
        <v>98</v>
      </c>
      <c r="C52" s="60" t="s">
        <v>99</v>
      </c>
      <c r="D52" s="61"/>
      <c r="E52" s="55">
        <v>500</v>
      </c>
      <c r="F52" s="9">
        <f t="shared" si="17"/>
        <v>500</v>
      </c>
      <c r="G52" s="9">
        <f t="shared" si="18"/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D52" s="9"/>
      <c r="BE52" s="9"/>
      <c r="BF52" s="9"/>
    </row>
    <row r="53" spans="1:58" ht="31.5" customHeight="1" hidden="1">
      <c r="A53" s="6" t="s">
        <v>48</v>
      </c>
      <c r="B53" s="6" t="s">
        <v>101</v>
      </c>
      <c r="C53" s="60" t="s">
        <v>102</v>
      </c>
      <c r="D53" s="61"/>
      <c r="E53" s="55"/>
      <c r="F53" s="9">
        <f t="shared" si="17"/>
        <v>0</v>
      </c>
      <c r="G53" s="9">
        <f t="shared" si="18"/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D53" s="9"/>
      <c r="BE53" s="9"/>
      <c r="BF53" s="9">
        <f t="shared" si="3"/>
        <v>0</v>
      </c>
    </row>
    <row r="54" spans="1:58" ht="16.5">
      <c r="A54" s="5" t="s">
        <v>48</v>
      </c>
      <c r="B54" s="6" t="s">
        <v>105</v>
      </c>
      <c r="C54" s="60" t="s">
        <v>106</v>
      </c>
      <c r="D54" s="61"/>
      <c r="E54" s="55">
        <v>759864.2</v>
      </c>
      <c r="F54" s="9">
        <f t="shared" si="17"/>
        <v>773964.5</v>
      </c>
      <c r="G54" s="9">
        <f t="shared" si="18"/>
        <v>14100.300000000001</v>
      </c>
      <c r="H54" s="9"/>
      <c r="I54" s="9"/>
      <c r="J54" s="9"/>
      <c r="K54" s="9"/>
      <c r="L54" s="9"/>
      <c r="M54" s="9"/>
      <c r="N54" s="9">
        <v>5806.1</v>
      </c>
      <c r="O54" s="9">
        <v>-13398.5</v>
      </c>
      <c r="P54" s="9"/>
      <c r="Q54" s="9">
        <v>-5400</v>
      </c>
      <c r="R54" s="9"/>
      <c r="S54" s="9"/>
      <c r="T54" s="9"/>
      <c r="U54" s="9">
        <v>332.6</v>
      </c>
      <c r="V54" s="9">
        <f>10930.1+130</f>
        <v>11060.1</v>
      </c>
      <c r="W54" s="9">
        <f>2000+13700</f>
        <v>15700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D54" s="9"/>
      <c r="BE54" s="9"/>
      <c r="BF54" s="9">
        <f t="shared" si="3"/>
        <v>0</v>
      </c>
    </row>
    <row r="55" spans="1:58" ht="16.5">
      <c r="A55" s="5" t="s">
        <v>48</v>
      </c>
      <c r="B55" s="6" t="s">
        <v>107</v>
      </c>
      <c r="C55" s="60" t="s">
        <v>108</v>
      </c>
      <c r="D55" s="61"/>
      <c r="E55" s="55">
        <v>16464.2</v>
      </c>
      <c r="F55" s="9">
        <f t="shared" si="17"/>
        <v>16171.1</v>
      </c>
      <c r="G55" s="9">
        <f t="shared" si="18"/>
        <v>-293.1</v>
      </c>
      <c r="H55" s="9"/>
      <c r="I55" s="9"/>
      <c r="J55" s="9"/>
      <c r="K55" s="9"/>
      <c r="L55" s="9"/>
      <c r="M55" s="9"/>
      <c r="N55" s="9"/>
      <c r="O55" s="9">
        <v>-293.1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D55" s="9"/>
      <c r="BE55" s="9"/>
      <c r="BF55" s="9">
        <f>BE55-BD55</f>
        <v>0</v>
      </c>
    </row>
    <row r="56" spans="1:58" ht="16.5">
      <c r="A56" s="5" t="s">
        <v>48</v>
      </c>
      <c r="B56" s="6" t="s">
        <v>116</v>
      </c>
      <c r="C56" s="60" t="s">
        <v>117</v>
      </c>
      <c r="D56" s="61"/>
      <c r="E56" s="55">
        <v>2399.1</v>
      </c>
      <c r="F56" s="9">
        <f t="shared" si="17"/>
        <v>2398.5</v>
      </c>
      <c r="G56" s="9">
        <f t="shared" si="18"/>
        <v>-0.6</v>
      </c>
      <c r="H56" s="9"/>
      <c r="I56" s="9"/>
      <c r="J56" s="9"/>
      <c r="K56" s="9"/>
      <c r="L56" s="9"/>
      <c r="M56" s="9"/>
      <c r="N56" s="9"/>
      <c r="O56" s="9">
        <v>-0.6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D56" s="9"/>
      <c r="BE56" s="9"/>
      <c r="BF56" s="9">
        <f t="shared" si="3"/>
        <v>0</v>
      </c>
    </row>
    <row r="57" spans="1:58" s="44" customFormat="1" ht="16.5">
      <c r="A57" s="62" t="s">
        <v>49</v>
      </c>
      <c r="B57" s="64"/>
      <c r="C57" s="64"/>
      <c r="D57" s="63"/>
      <c r="E57" s="54">
        <f>SUM(E58:E63)</f>
        <v>2213294.4</v>
      </c>
      <c r="F57" s="3">
        <f>SUM(F58:F63)</f>
        <v>2524860.6</v>
      </c>
      <c r="G57" s="3">
        <f>SUM(G58:G63)</f>
        <v>310166.2</v>
      </c>
      <c r="H57" s="3">
        <f aca="true" t="shared" si="19" ref="H57:BF57">SUM(H58:H63)</f>
        <v>263415</v>
      </c>
      <c r="I57" s="3">
        <f t="shared" si="19"/>
        <v>0</v>
      </c>
      <c r="J57" s="3">
        <f t="shared" si="19"/>
        <v>-10000</v>
      </c>
      <c r="K57" s="3">
        <f t="shared" si="19"/>
        <v>0</v>
      </c>
      <c r="L57" s="3">
        <f t="shared" si="19"/>
        <v>0</v>
      </c>
      <c r="M57" s="3">
        <f t="shared" si="19"/>
        <v>0</v>
      </c>
      <c r="N57" s="3">
        <f t="shared" si="19"/>
        <v>39793.9</v>
      </c>
      <c r="O57" s="3">
        <f>SUM(O58:O63)</f>
        <v>-21031.399999999998</v>
      </c>
      <c r="P57" s="3">
        <f t="shared" si="19"/>
        <v>0</v>
      </c>
      <c r="Q57" s="3">
        <f t="shared" si="19"/>
        <v>0</v>
      </c>
      <c r="R57" s="3">
        <f t="shared" si="19"/>
        <v>0</v>
      </c>
      <c r="S57" s="3">
        <f t="shared" si="19"/>
        <v>0</v>
      </c>
      <c r="T57" s="3">
        <f t="shared" si="19"/>
        <v>0</v>
      </c>
      <c r="U57" s="3">
        <f t="shared" si="19"/>
        <v>0</v>
      </c>
      <c r="V57" s="3">
        <f t="shared" si="19"/>
        <v>37988.7</v>
      </c>
      <c r="W57" s="3">
        <f t="shared" si="19"/>
        <v>0</v>
      </c>
      <c r="X57" s="3">
        <f t="shared" si="19"/>
        <v>0</v>
      </c>
      <c r="Y57" s="3">
        <f t="shared" si="19"/>
        <v>0</v>
      </c>
      <c r="Z57" s="3">
        <f t="shared" si="19"/>
        <v>0</v>
      </c>
      <c r="AA57" s="3">
        <f t="shared" si="19"/>
        <v>0</v>
      </c>
      <c r="AB57" s="3">
        <f t="shared" si="19"/>
        <v>0</v>
      </c>
      <c r="AC57" s="3">
        <f t="shared" si="19"/>
        <v>0</v>
      </c>
      <c r="AD57" s="3">
        <f t="shared" si="19"/>
        <v>0</v>
      </c>
      <c r="AE57" s="3">
        <f t="shared" si="19"/>
        <v>0</v>
      </c>
      <c r="AF57" s="3">
        <f t="shared" si="19"/>
        <v>0</v>
      </c>
      <c r="AG57" s="3">
        <f t="shared" si="19"/>
        <v>0</v>
      </c>
      <c r="AH57" s="3">
        <f t="shared" si="19"/>
        <v>0</v>
      </c>
      <c r="AI57" s="3">
        <f t="shared" si="19"/>
        <v>0</v>
      </c>
      <c r="AJ57" s="3">
        <f t="shared" si="19"/>
        <v>0</v>
      </c>
      <c r="AK57" s="3">
        <f t="shared" si="19"/>
        <v>0</v>
      </c>
      <c r="AL57" s="3">
        <f t="shared" si="19"/>
        <v>0</v>
      </c>
      <c r="AM57" s="3">
        <f t="shared" si="19"/>
        <v>0</v>
      </c>
      <c r="AN57" s="3">
        <f t="shared" si="19"/>
        <v>0</v>
      </c>
      <c r="AO57" s="3">
        <f t="shared" si="19"/>
        <v>0</v>
      </c>
      <c r="AP57" s="3">
        <f t="shared" si="19"/>
        <v>0</v>
      </c>
      <c r="AQ57" s="3">
        <f t="shared" si="19"/>
        <v>0</v>
      </c>
      <c r="AR57" s="3">
        <f t="shared" si="19"/>
        <v>0</v>
      </c>
      <c r="AS57" s="3">
        <f t="shared" si="19"/>
        <v>0</v>
      </c>
      <c r="AT57" s="3">
        <f t="shared" si="19"/>
        <v>0</v>
      </c>
      <c r="AU57" s="3">
        <f t="shared" si="19"/>
        <v>0</v>
      </c>
      <c r="AV57" s="3">
        <f t="shared" si="19"/>
        <v>0</v>
      </c>
      <c r="AW57" s="3">
        <f t="shared" si="19"/>
        <v>0</v>
      </c>
      <c r="AX57" s="3">
        <f t="shared" si="19"/>
        <v>0</v>
      </c>
      <c r="AY57" s="3">
        <f t="shared" si="19"/>
        <v>0</v>
      </c>
      <c r="AZ57" s="3">
        <f t="shared" si="19"/>
        <v>0</v>
      </c>
      <c r="BA57" s="3">
        <f t="shared" si="19"/>
        <v>0</v>
      </c>
      <c r="BB57" s="3">
        <f t="shared" si="19"/>
        <v>0</v>
      </c>
      <c r="BC57" s="3">
        <f t="shared" si="19"/>
        <v>0</v>
      </c>
      <c r="BD57" s="3">
        <f t="shared" si="19"/>
        <v>0</v>
      </c>
      <c r="BE57" s="3">
        <f t="shared" si="19"/>
        <v>0</v>
      </c>
      <c r="BF57" s="3">
        <f t="shared" si="19"/>
        <v>0</v>
      </c>
    </row>
    <row r="58" spans="1:58" ht="16.5">
      <c r="A58" s="5" t="s">
        <v>50</v>
      </c>
      <c r="B58" s="6" t="s">
        <v>103</v>
      </c>
      <c r="C58" s="60" t="s">
        <v>104</v>
      </c>
      <c r="D58" s="61"/>
      <c r="E58" s="55">
        <v>579675.2</v>
      </c>
      <c r="F58" s="9">
        <f aca="true" t="shared" si="20" ref="F58:F63">E58+G58</f>
        <v>664970</v>
      </c>
      <c r="G58" s="9">
        <f aca="true" t="shared" si="21" ref="G58:G63">SUM(H58:BA58)</f>
        <v>85294.8</v>
      </c>
      <c r="H58" s="9"/>
      <c r="I58" s="9"/>
      <c r="J58" s="9"/>
      <c r="K58" s="9"/>
      <c r="L58" s="9"/>
      <c r="M58" s="9"/>
      <c r="N58" s="9">
        <v>30603.9</v>
      </c>
      <c r="O58" s="9">
        <f>-5309.2+0.1</f>
        <v>-5309.099999999999</v>
      </c>
      <c r="P58" s="9"/>
      <c r="Q58" s="9"/>
      <c r="R58" s="9"/>
      <c r="S58" s="9"/>
      <c r="T58" s="9"/>
      <c r="U58" s="9"/>
      <c r="V58" s="9">
        <v>60000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D58" s="9"/>
      <c r="BE58" s="9"/>
      <c r="BF58" s="9">
        <f t="shared" si="3"/>
        <v>0</v>
      </c>
    </row>
    <row r="59" spans="1:58" ht="16.5">
      <c r="A59" s="5" t="s">
        <v>50</v>
      </c>
      <c r="B59" s="6" t="s">
        <v>105</v>
      </c>
      <c r="C59" s="60" t="s">
        <v>106</v>
      </c>
      <c r="D59" s="61"/>
      <c r="E59" s="55">
        <v>1390122.2</v>
      </c>
      <c r="F59" s="9">
        <v>1592358.9</v>
      </c>
      <c r="G59" s="9">
        <f t="shared" si="21"/>
        <v>198416.7</v>
      </c>
      <c r="H59" s="9">
        <v>246699</v>
      </c>
      <c r="I59" s="9"/>
      <c r="J59" s="9">
        <v>-10000</v>
      </c>
      <c r="K59" s="9"/>
      <c r="L59" s="9"/>
      <c r="M59" s="9"/>
      <c r="N59" s="9">
        <v>6470</v>
      </c>
      <c r="O59" s="9">
        <v>-22741</v>
      </c>
      <c r="P59" s="9"/>
      <c r="Q59" s="9"/>
      <c r="R59" s="9"/>
      <c r="S59" s="9"/>
      <c r="T59" s="9"/>
      <c r="U59" s="9"/>
      <c r="V59" s="9">
        <v>-22011.3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D59" s="9"/>
      <c r="BE59" s="9"/>
      <c r="BF59" s="9">
        <f t="shared" si="3"/>
        <v>0</v>
      </c>
    </row>
    <row r="60" spans="1:58" ht="16.5">
      <c r="A60" s="5" t="s">
        <v>50</v>
      </c>
      <c r="B60" s="6" t="s">
        <v>110</v>
      </c>
      <c r="C60" s="7" t="s">
        <v>111</v>
      </c>
      <c r="D60" s="8"/>
      <c r="E60" s="55">
        <v>162058.4</v>
      </c>
      <c r="F60" s="9">
        <f t="shared" si="20"/>
        <v>173765.6</v>
      </c>
      <c r="G60" s="9">
        <f>SUM(H60:BA60)</f>
        <v>11707.2</v>
      </c>
      <c r="H60" s="9"/>
      <c r="I60" s="9"/>
      <c r="J60" s="9"/>
      <c r="K60" s="9"/>
      <c r="L60" s="9"/>
      <c r="M60" s="9"/>
      <c r="N60" s="9">
        <v>2720</v>
      </c>
      <c r="O60" s="9">
        <v>8987.2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D60" s="9"/>
      <c r="BE60" s="9"/>
      <c r="BF60" s="9">
        <f t="shared" si="3"/>
        <v>0</v>
      </c>
    </row>
    <row r="61" spans="1:58" ht="32.25" customHeight="1">
      <c r="A61" s="5" t="s">
        <v>50</v>
      </c>
      <c r="B61" s="10" t="s">
        <v>112</v>
      </c>
      <c r="C61" s="60" t="s">
        <v>113</v>
      </c>
      <c r="D61" s="61"/>
      <c r="E61" s="55">
        <v>20737.8</v>
      </c>
      <c r="F61" s="9">
        <v>34553</v>
      </c>
      <c r="G61" s="9">
        <f t="shared" si="21"/>
        <v>16235.2</v>
      </c>
      <c r="H61" s="9">
        <v>16716</v>
      </c>
      <c r="I61" s="9"/>
      <c r="J61" s="9"/>
      <c r="K61" s="9"/>
      <c r="L61" s="9"/>
      <c r="M61" s="9"/>
      <c r="N61" s="9"/>
      <c r="O61" s="9">
        <v>-480.8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D61" s="9"/>
      <c r="BE61" s="9"/>
      <c r="BF61" s="9">
        <f t="shared" si="3"/>
        <v>0</v>
      </c>
    </row>
    <row r="62" spans="1:58" ht="16.5">
      <c r="A62" s="5" t="s">
        <v>50</v>
      </c>
      <c r="B62" s="6" t="s">
        <v>114</v>
      </c>
      <c r="C62" s="60" t="s">
        <v>115</v>
      </c>
      <c r="D62" s="61"/>
      <c r="E62" s="55">
        <v>53937.7</v>
      </c>
      <c r="F62" s="9">
        <f t="shared" si="20"/>
        <v>52450</v>
      </c>
      <c r="G62" s="9">
        <f t="shared" si="21"/>
        <v>-1487.7</v>
      </c>
      <c r="H62" s="9"/>
      <c r="I62" s="9"/>
      <c r="J62" s="9"/>
      <c r="K62" s="9"/>
      <c r="L62" s="9"/>
      <c r="M62" s="9"/>
      <c r="N62" s="9"/>
      <c r="O62" s="9">
        <v>-1487.7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D62" s="9"/>
      <c r="BE62" s="9"/>
      <c r="BF62" s="9">
        <f t="shared" si="3"/>
        <v>0</v>
      </c>
    </row>
    <row r="63" spans="1:58" ht="16.5">
      <c r="A63" s="5" t="s">
        <v>50</v>
      </c>
      <c r="B63" s="6" t="s">
        <v>116</v>
      </c>
      <c r="C63" s="60" t="s">
        <v>117</v>
      </c>
      <c r="D63" s="61"/>
      <c r="E63" s="55">
        <v>6763.1</v>
      </c>
      <c r="F63" s="9">
        <f t="shared" si="20"/>
        <v>6763.1</v>
      </c>
      <c r="G63" s="9">
        <f t="shared" si="21"/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D63" s="9"/>
      <c r="BE63" s="9"/>
      <c r="BF63" s="9">
        <f>BE63-BD63</f>
        <v>0</v>
      </c>
    </row>
    <row r="64" spans="1:58" s="44" customFormat="1" ht="21" customHeight="1">
      <c r="A64" s="62" t="s">
        <v>51</v>
      </c>
      <c r="B64" s="64"/>
      <c r="C64" s="64"/>
      <c r="D64" s="63"/>
      <c r="E64" s="54">
        <f>SUM(E65:E66)</f>
        <v>23221</v>
      </c>
      <c r="F64" s="3">
        <f>SUM(F65:F66)</f>
        <v>23221</v>
      </c>
      <c r="G64" s="3">
        <f>SUM(G65:G66)</f>
        <v>0</v>
      </c>
      <c r="H64" s="3">
        <f>SUM(H65:H66)</f>
        <v>0</v>
      </c>
      <c r="I64" s="3">
        <f aca="true" t="shared" si="22" ref="I64:BA64">SUM(I65:I66)</f>
        <v>0</v>
      </c>
      <c r="J64" s="3">
        <f t="shared" si="22"/>
        <v>0</v>
      </c>
      <c r="K64" s="3">
        <f t="shared" si="22"/>
        <v>0</v>
      </c>
      <c r="L64" s="3">
        <f t="shared" si="22"/>
        <v>0</v>
      </c>
      <c r="M64" s="3">
        <f t="shared" si="22"/>
        <v>0</v>
      </c>
      <c r="N64" s="3">
        <f t="shared" si="22"/>
        <v>0</v>
      </c>
      <c r="O64" s="3">
        <f t="shared" si="22"/>
        <v>0</v>
      </c>
      <c r="P64" s="3">
        <f t="shared" si="22"/>
        <v>0</v>
      </c>
      <c r="Q64" s="3">
        <f t="shared" si="22"/>
        <v>0</v>
      </c>
      <c r="R64" s="3">
        <f t="shared" si="22"/>
        <v>0</v>
      </c>
      <c r="S64" s="3">
        <f t="shared" si="22"/>
        <v>0</v>
      </c>
      <c r="T64" s="3">
        <f t="shared" si="22"/>
        <v>0</v>
      </c>
      <c r="U64" s="3">
        <f t="shared" si="22"/>
        <v>0</v>
      </c>
      <c r="V64" s="3">
        <f t="shared" si="22"/>
        <v>0</v>
      </c>
      <c r="W64" s="3">
        <f t="shared" si="22"/>
        <v>0</v>
      </c>
      <c r="X64" s="3">
        <f t="shared" si="22"/>
        <v>0</v>
      </c>
      <c r="Y64" s="3">
        <f t="shared" si="22"/>
        <v>0</v>
      </c>
      <c r="Z64" s="3">
        <f t="shared" si="22"/>
        <v>0</v>
      </c>
      <c r="AA64" s="3">
        <f t="shared" si="22"/>
        <v>0</v>
      </c>
      <c r="AB64" s="3">
        <f t="shared" si="22"/>
        <v>0</v>
      </c>
      <c r="AC64" s="3">
        <f t="shared" si="22"/>
        <v>0</v>
      </c>
      <c r="AD64" s="3">
        <f t="shared" si="22"/>
        <v>0</v>
      </c>
      <c r="AE64" s="3">
        <f t="shared" si="22"/>
        <v>0</v>
      </c>
      <c r="AF64" s="3">
        <f t="shared" si="22"/>
        <v>0</v>
      </c>
      <c r="AG64" s="3">
        <f t="shared" si="22"/>
        <v>0</v>
      </c>
      <c r="AH64" s="3">
        <f t="shared" si="22"/>
        <v>0</v>
      </c>
      <c r="AI64" s="3">
        <f t="shared" si="22"/>
        <v>0</v>
      </c>
      <c r="AJ64" s="3">
        <f t="shared" si="22"/>
        <v>0</v>
      </c>
      <c r="AK64" s="3">
        <f t="shared" si="22"/>
        <v>0</v>
      </c>
      <c r="AL64" s="3">
        <f t="shared" si="22"/>
        <v>0</v>
      </c>
      <c r="AM64" s="3">
        <f t="shared" si="22"/>
        <v>0</v>
      </c>
      <c r="AN64" s="3">
        <f t="shared" si="22"/>
        <v>0</v>
      </c>
      <c r="AO64" s="3">
        <f t="shared" si="22"/>
        <v>0</v>
      </c>
      <c r="AP64" s="3">
        <f t="shared" si="22"/>
        <v>0</v>
      </c>
      <c r="AQ64" s="3">
        <f t="shared" si="22"/>
        <v>0</v>
      </c>
      <c r="AR64" s="3">
        <f t="shared" si="22"/>
        <v>0</v>
      </c>
      <c r="AS64" s="3">
        <f t="shared" si="22"/>
        <v>0</v>
      </c>
      <c r="AT64" s="3">
        <f t="shared" si="22"/>
        <v>0</v>
      </c>
      <c r="AU64" s="3">
        <f t="shared" si="22"/>
        <v>0</v>
      </c>
      <c r="AV64" s="3">
        <f t="shared" si="22"/>
        <v>0</v>
      </c>
      <c r="AW64" s="3">
        <f>SUM(AW65:AW66)</f>
        <v>0</v>
      </c>
      <c r="AX64" s="3">
        <f>SUM(AX65:AX66)</f>
        <v>0</v>
      </c>
      <c r="AY64" s="3">
        <f>SUM(AY65:AY66)</f>
        <v>0</v>
      </c>
      <c r="AZ64" s="3">
        <f t="shared" si="22"/>
        <v>0</v>
      </c>
      <c r="BA64" s="3">
        <f t="shared" si="22"/>
        <v>0</v>
      </c>
      <c r="BB64" s="12"/>
      <c r="BC64" s="12"/>
      <c r="BD64" s="3"/>
      <c r="BE64" s="3"/>
      <c r="BF64" s="11">
        <f t="shared" si="3"/>
        <v>0</v>
      </c>
    </row>
    <row r="65" spans="1:58" ht="16.5">
      <c r="A65" s="5" t="s">
        <v>52</v>
      </c>
      <c r="B65" s="6" t="s">
        <v>100</v>
      </c>
      <c r="C65" s="60" t="s">
        <v>12</v>
      </c>
      <c r="D65" s="61"/>
      <c r="E65" s="55">
        <v>1155</v>
      </c>
      <c r="F65" s="9">
        <f aca="true" t="shared" si="23" ref="F65:F129">E65+G65</f>
        <v>1155</v>
      </c>
      <c r="G65" s="9">
        <f>SUM(H65:BA65)</f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D65" s="9"/>
      <c r="BE65" s="9"/>
      <c r="BF65" s="9"/>
    </row>
    <row r="66" spans="1:58" ht="32.25" customHeight="1">
      <c r="A66" s="5" t="s">
        <v>52</v>
      </c>
      <c r="B66" s="6" t="s">
        <v>101</v>
      </c>
      <c r="C66" s="60" t="s">
        <v>102</v>
      </c>
      <c r="D66" s="61"/>
      <c r="E66" s="55">
        <v>22066</v>
      </c>
      <c r="F66" s="9">
        <f t="shared" si="23"/>
        <v>22066</v>
      </c>
      <c r="G66" s="9">
        <f>SUM(H66:BA66)</f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D66" s="9"/>
      <c r="BE66" s="9"/>
      <c r="BF66" s="9"/>
    </row>
    <row r="67" spans="1:58" s="44" customFormat="1" ht="16.5">
      <c r="A67" s="62" t="s">
        <v>53</v>
      </c>
      <c r="B67" s="64"/>
      <c r="C67" s="64"/>
      <c r="D67" s="63"/>
      <c r="E67" s="54">
        <f aca="true" t="shared" si="24" ref="E67:AJ67">SUM(E68:E72)</f>
        <v>2403889.7</v>
      </c>
      <c r="F67" s="3">
        <f t="shared" si="24"/>
        <v>2419292.1</v>
      </c>
      <c r="G67" s="3">
        <f t="shared" si="24"/>
        <v>15166.9</v>
      </c>
      <c r="H67" s="3">
        <f t="shared" si="24"/>
        <v>5498.5</v>
      </c>
      <c r="I67" s="3">
        <f t="shared" si="24"/>
        <v>-62.1</v>
      </c>
      <c r="J67" s="3">
        <f t="shared" si="24"/>
        <v>-100</v>
      </c>
      <c r="K67" s="3">
        <f t="shared" si="24"/>
        <v>0</v>
      </c>
      <c r="L67" s="3">
        <f t="shared" si="24"/>
        <v>0</v>
      </c>
      <c r="M67" s="3">
        <f t="shared" si="24"/>
        <v>-483.1</v>
      </c>
      <c r="N67" s="3">
        <f t="shared" si="24"/>
        <v>14640</v>
      </c>
      <c r="O67" s="3">
        <f t="shared" si="24"/>
        <v>-4166.9</v>
      </c>
      <c r="P67" s="3">
        <f t="shared" si="24"/>
        <v>0</v>
      </c>
      <c r="Q67" s="3">
        <f t="shared" si="24"/>
        <v>0</v>
      </c>
      <c r="R67" s="3">
        <f t="shared" si="24"/>
        <v>0</v>
      </c>
      <c r="S67" s="3">
        <f t="shared" si="24"/>
        <v>0</v>
      </c>
      <c r="T67" s="3">
        <f t="shared" si="24"/>
        <v>0</v>
      </c>
      <c r="U67" s="3">
        <f t="shared" si="24"/>
        <v>0</v>
      </c>
      <c r="V67" s="3">
        <f t="shared" si="24"/>
        <v>-159.5</v>
      </c>
      <c r="W67" s="3">
        <f t="shared" si="24"/>
        <v>0</v>
      </c>
      <c r="X67" s="3">
        <f t="shared" si="24"/>
        <v>0</v>
      </c>
      <c r="Y67" s="3">
        <f t="shared" si="24"/>
        <v>0</v>
      </c>
      <c r="Z67" s="3">
        <f t="shared" si="24"/>
        <v>0</v>
      </c>
      <c r="AA67" s="3">
        <f t="shared" si="24"/>
        <v>0</v>
      </c>
      <c r="AB67" s="3">
        <f t="shared" si="24"/>
        <v>0</v>
      </c>
      <c r="AC67" s="3">
        <f t="shared" si="24"/>
        <v>0</v>
      </c>
      <c r="AD67" s="3">
        <f t="shared" si="24"/>
        <v>0</v>
      </c>
      <c r="AE67" s="3">
        <f t="shared" si="24"/>
        <v>0</v>
      </c>
      <c r="AF67" s="3">
        <f t="shared" si="24"/>
        <v>0</v>
      </c>
      <c r="AG67" s="3">
        <f t="shared" si="24"/>
        <v>0</v>
      </c>
      <c r="AH67" s="3">
        <f t="shared" si="24"/>
        <v>0</v>
      </c>
      <c r="AI67" s="3">
        <f t="shared" si="24"/>
        <v>0</v>
      </c>
      <c r="AJ67" s="3">
        <f t="shared" si="24"/>
        <v>0</v>
      </c>
      <c r="AK67" s="3">
        <f aca="true" t="shared" si="25" ref="AK67:BA67">SUM(AK68:AK72)</f>
        <v>0</v>
      </c>
      <c r="AL67" s="3">
        <f t="shared" si="25"/>
        <v>0</v>
      </c>
      <c r="AM67" s="3">
        <f t="shared" si="25"/>
        <v>0</v>
      </c>
      <c r="AN67" s="3">
        <f t="shared" si="25"/>
        <v>0</v>
      </c>
      <c r="AO67" s="3">
        <f t="shared" si="25"/>
        <v>0</v>
      </c>
      <c r="AP67" s="3">
        <f t="shared" si="25"/>
        <v>0</v>
      </c>
      <c r="AQ67" s="3">
        <f t="shared" si="25"/>
        <v>0</v>
      </c>
      <c r="AR67" s="3">
        <f t="shared" si="25"/>
        <v>0</v>
      </c>
      <c r="AS67" s="3">
        <f t="shared" si="25"/>
        <v>0</v>
      </c>
      <c r="AT67" s="3">
        <f t="shared" si="25"/>
        <v>0</v>
      </c>
      <c r="AU67" s="3">
        <f t="shared" si="25"/>
        <v>0</v>
      </c>
      <c r="AV67" s="3">
        <f t="shared" si="25"/>
        <v>0</v>
      </c>
      <c r="AW67" s="3">
        <f t="shared" si="25"/>
        <v>0</v>
      </c>
      <c r="AX67" s="3">
        <f t="shared" si="25"/>
        <v>0</v>
      </c>
      <c r="AY67" s="3">
        <f t="shared" si="25"/>
        <v>0</v>
      </c>
      <c r="AZ67" s="3">
        <f t="shared" si="25"/>
        <v>0</v>
      </c>
      <c r="BA67" s="3">
        <f t="shared" si="25"/>
        <v>0</v>
      </c>
      <c r="BB67" s="12"/>
      <c r="BC67" s="12"/>
      <c r="BD67" s="3"/>
      <c r="BE67" s="3"/>
      <c r="BF67" s="11">
        <f t="shared" si="3"/>
        <v>0</v>
      </c>
    </row>
    <row r="68" spans="1:58" ht="16.5" hidden="1">
      <c r="A68" s="5" t="s">
        <v>54</v>
      </c>
      <c r="B68" s="6" t="s">
        <v>98</v>
      </c>
      <c r="C68" s="60" t="s">
        <v>99</v>
      </c>
      <c r="D68" s="61"/>
      <c r="E68" s="55">
        <v>0</v>
      </c>
      <c r="F68" s="9">
        <f t="shared" si="23"/>
        <v>0</v>
      </c>
      <c r="G68" s="9">
        <f>SUM(H68:BA68)</f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D68" s="9"/>
      <c r="BE68" s="9"/>
      <c r="BF68" s="9">
        <f t="shared" si="3"/>
        <v>0</v>
      </c>
    </row>
    <row r="69" spans="1:58" ht="32.25" customHeight="1">
      <c r="A69" s="5" t="s">
        <v>54</v>
      </c>
      <c r="B69" s="6" t="s">
        <v>107</v>
      </c>
      <c r="C69" s="60" t="s">
        <v>108</v>
      </c>
      <c r="D69" s="61"/>
      <c r="E69" s="55">
        <v>500</v>
      </c>
      <c r="F69" s="9">
        <f>E69+G69</f>
        <v>500</v>
      </c>
      <c r="G69" s="9">
        <f>SUM(H69:BA69)</f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D69" s="9"/>
      <c r="BE69" s="9"/>
      <c r="BF69" s="9">
        <f>BE69-BD69</f>
        <v>0</v>
      </c>
    </row>
    <row r="70" spans="1:58" ht="22.5" customHeight="1">
      <c r="A70" s="5" t="s">
        <v>54</v>
      </c>
      <c r="B70" s="6" t="s">
        <v>116</v>
      </c>
      <c r="C70" s="60" t="s">
        <v>118</v>
      </c>
      <c r="D70" s="61"/>
      <c r="E70" s="55">
        <v>26458</v>
      </c>
      <c r="F70" s="9">
        <f>E70+G70</f>
        <v>26450</v>
      </c>
      <c r="G70" s="9">
        <f>SUM(H70:BA70)</f>
        <v>-8</v>
      </c>
      <c r="H70" s="9">
        <v>-8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D70" s="9"/>
      <c r="BE70" s="9"/>
      <c r="BF70" s="9"/>
    </row>
    <row r="71" spans="1:58" ht="22.5" customHeight="1">
      <c r="A71" s="5" t="s">
        <v>54</v>
      </c>
      <c r="B71" s="6" t="s">
        <v>114</v>
      </c>
      <c r="C71" s="60" t="s">
        <v>115</v>
      </c>
      <c r="D71" s="61"/>
      <c r="E71" s="55"/>
      <c r="F71" s="9">
        <f>G71</f>
        <v>1160</v>
      </c>
      <c r="G71" s="9">
        <f>H71</f>
        <v>1160</v>
      </c>
      <c r="H71" s="9">
        <f>1159.9+0.1</f>
        <v>1160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D71" s="9"/>
      <c r="BE71" s="9"/>
      <c r="BF71" s="9"/>
    </row>
    <row r="72" spans="1:58" ht="16.5">
      <c r="A72" s="5" t="s">
        <v>54</v>
      </c>
      <c r="B72" s="10" t="s">
        <v>110</v>
      </c>
      <c r="C72" s="60" t="s">
        <v>111</v>
      </c>
      <c r="D72" s="61"/>
      <c r="E72" s="55">
        <v>2376931.7</v>
      </c>
      <c r="F72" s="9">
        <v>2391182.1</v>
      </c>
      <c r="G72" s="9">
        <f>SUM(H72:BA72)</f>
        <v>14014.9</v>
      </c>
      <c r="H72" s="9">
        <v>4346.5</v>
      </c>
      <c r="I72" s="9">
        <v>-62.1</v>
      </c>
      <c r="J72" s="9">
        <v>-100</v>
      </c>
      <c r="K72" s="9"/>
      <c r="L72" s="9"/>
      <c r="M72" s="9">
        <v>-483.1</v>
      </c>
      <c r="N72" s="9">
        <v>14640</v>
      </c>
      <c r="O72" s="9">
        <f>-4172.9+6</f>
        <v>-4166.9</v>
      </c>
      <c r="P72" s="9"/>
      <c r="Q72" s="9"/>
      <c r="R72" s="9"/>
      <c r="S72" s="9"/>
      <c r="T72" s="9"/>
      <c r="U72" s="9"/>
      <c r="V72" s="9">
        <f>76-235.5</f>
        <v>-159.5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D72" s="9"/>
      <c r="BE72" s="9"/>
      <c r="BF72" s="9">
        <f>BE72-BD72</f>
        <v>0</v>
      </c>
    </row>
    <row r="73" spans="1:58" s="44" customFormat="1" ht="16.5">
      <c r="A73" s="62" t="s">
        <v>55</v>
      </c>
      <c r="B73" s="64"/>
      <c r="C73" s="64"/>
      <c r="D73" s="63"/>
      <c r="E73" s="54">
        <f>SUM(E74:E76)</f>
        <v>182262.4</v>
      </c>
      <c r="F73" s="3">
        <f>SUM(F74:F76)</f>
        <v>181090.19999999998</v>
      </c>
      <c r="G73" s="3">
        <f>SUM(G74:G76)</f>
        <v>-1172.1999999999998</v>
      </c>
      <c r="H73" s="3">
        <f>SUM(H74:H76)</f>
        <v>0</v>
      </c>
      <c r="I73" s="3">
        <f aca="true" t="shared" si="26" ref="I73:BA73">SUM(I74:I76)</f>
        <v>352.5</v>
      </c>
      <c r="J73" s="3">
        <f t="shared" si="26"/>
        <v>0</v>
      </c>
      <c r="K73" s="3">
        <f t="shared" si="26"/>
        <v>0</v>
      </c>
      <c r="L73" s="3">
        <f t="shared" si="26"/>
        <v>0</v>
      </c>
      <c r="M73" s="3">
        <f t="shared" si="26"/>
        <v>0</v>
      </c>
      <c r="N73" s="3">
        <f t="shared" si="26"/>
        <v>22.200000000000003</v>
      </c>
      <c r="O73" s="3">
        <f>SUM(O74:O76)</f>
        <v>-1546.9</v>
      </c>
      <c r="P73" s="3">
        <f t="shared" si="26"/>
        <v>0</v>
      </c>
      <c r="Q73" s="3">
        <f t="shared" si="26"/>
        <v>0</v>
      </c>
      <c r="R73" s="3">
        <f t="shared" si="26"/>
        <v>0</v>
      </c>
      <c r="S73" s="3">
        <f t="shared" si="26"/>
        <v>0</v>
      </c>
      <c r="T73" s="3">
        <f t="shared" si="26"/>
        <v>0</v>
      </c>
      <c r="U73" s="3">
        <f t="shared" si="26"/>
        <v>0</v>
      </c>
      <c r="V73" s="3">
        <f t="shared" si="26"/>
        <v>0</v>
      </c>
      <c r="W73" s="3">
        <f t="shared" si="26"/>
        <v>0</v>
      </c>
      <c r="X73" s="3">
        <f t="shared" si="26"/>
        <v>0</v>
      </c>
      <c r="Y73" s="3">
        <f t="shared" si="26"/>
        <v>0</v>
      </c>
      <c r="Z73" s="3">
        <f t="shared" si="26"/>
        <v>0</v>
      </c>
      <c r="AA73" s="3">
        <f t="shared" si="26"/>
        <v>0</v>
      </c>
      <c r="AB73" s="3">
        <f t="shared" si="26"/>
        <v>0</v>
      </c>
      <c r="AC73" s="3">
        <f t="shared" si="26"/>
        <v>0</v>
      </c>
      <c r="AD73" s="3">
        <f t="shared" si="26"/>
        <v>0</v>
      </c>
      <c r="AE73" s="3">
        <f t="shared" si="26"/>
        <v>0</v>
      </c>
      <c r="AF73" s="3">
        <f t="shared" si="26"/>
        <v>0</v>
      </c>
      <c r="AG73" s="3">
        <f t="shared" si="26"/>
        <v>0</v>
      </c>
      <c r="AH73" s="3">
        <f t="shared" si="26"/>
        <v>0</v>
      </c>
      <c r="AI73" s="3">
        <f t="shared" si="26"/>
        <v>0</v>
      </c>
      <c r="AJ73" s="3">
        <f t="shared" si="26"/>
        <v>0</v>
      </c>
      <c r="AK73" s="3">
        <f t="shared" si="26"/>
        <v>0</v>
      </c>
      <c r="AL73" s="3">
        <f t="shared" si="26"/>
        <v>0</v>
      </c>
      <c r="AM73" s="3">
        <f t="shared" si="26"/>
        <v>0</v>
      </c>
      <c r="AN73" s="3">
        <f t="shared" si="26"/>
        <v>0</v>
      </c>
      <c r="AO73" s="3">
        <f t="shared" si="26"/>
        <v>0</v>
      </c>
      <c r="AP73" s="3">
        <f t="shared" si="26"/>
        <v>0</v>
      </c>
      <c r="AQ73" s="3">
        <f t="shared" si="26"/>
        <v>0</v>
      </c>
      <c r="AR73" s="3">
        <f t="shared" si="26"/>
        <v>0</v>
      </c>
      <c r="AS73" s="3">
        <f t="shared" si="26"/>
        <v>0</v>
      </c>
      <c r="AT73" s="3">
        <f t="shared" si="26"/>
        <v>0</v>
      </c>
      <c r="AU73" s="3">
        <f t="shared" si="26"/>
        <v>0</v>
      </c>
      <c r="AV73" s="3">
        <f t="shared" si="26"/>
        <v>0</v>
      </c>
      <c r="AW73" s="3">
        <f>SUM(AW74:AW76)</f>
        <v>0</v>
      </c>
      <c r="AX73" s="3">
        <f>SUM(AX74:AX76)</f>
        <v>0</v>
      </c>
      <c r="AY73" s="3">
        <f>SUM(AY74:AY76)</f>
        <v>0</v>
      </c>
      <c r="AZ73" s="3">
        <f t="shared" si="26"/>
        <v>0</v>
      </c>
      <c r="BA73" s="3">
        <f t="shared" si="26"/>
        <v>0</v>
      </c>
      <c r="BB73" s="12"/>
      <c r="BC73" s="12"/>
      <c r="BD73" s="3"/>
      <c r="BE73" s="3"/>
      <c r="BF73" s="11">
        <f t="shared" si="3"/>
        <v>0</v>
      </c>
    </row>
    <row r="74" spans="1:58" ht="16.5" hidden="1">
      <c r="A74" s="5" t="s">
        <v>56</v>
      </c>
      <c r="B74" s="6" t="s">
        <v>98</v>
      </c>
      <c r="C74" s="60" t="s">
        <v>99</v>
      </c>
      <c r="D74" s="61"/>
      <c r="E74" s="55"/>
      <c r="F74" s="9">
        <f t="shared" si="23"/>
        <v>0</v>
      </c>
      <c r="G74" s="9">
        <f>SUM(H74:BA74)</f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D74" s="9"/>
      <c r="BE74" s="9"/>
      <c r="BF74" s="9">
        <f t="shared" si="3"/>
        <v>0</v>
      </c>
    </row>
    <row r="75" spans="1:58" ht="16.5">
      <c r="A75" s="5" t="s">
        <v>56</v>
      </c>
      <c r="B75" s="10" t="s">
        <v>110</v>
      </c>
      <c r="C75" s="60" t="s">
        <v>111</v>
      </c>
      <c r="D75" s="61"/>
      <c r="E75" s="55">
        <v>28477</v>
      </c>
      <c r="F75" s="9">
        <f t="shared" si="23"/>
        <v>27768</v>
      </c>
      <c r="G75" s="9">
        <f>SUM(H75:BA75)</f>
        <v>-709</v>
      </c>
      <c r="H75" s="9"/>
      <c r="I75" s="9"/>
      <c r="J75" s="9"/>
      <c r="K75" s="9"/>
      <c r="L75" s="9"/>
      <c r="M75" s="9"/>
      <c r="N75" s="9">
        <v>6.1</v>
      </c>
      <c r="O75" s="9">
        <v>-715.1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D75" s="9"/>
      <c r="BE75" s="9"/>
      <c r="BF75" s="9">
        <f t="shared" si="3"/>
        <v>0</v>
      </c>
    </row>
    <row r="76" spans="1:58" ht="33" customHeight="1">
      <c r="A76" s="5" t="s">
        <v>56</v>
      </c>
      <c r="B76" s="10" t="s">
        <v>112</v>
      </c>
      <c r="C76" s="60" t="s">
        <v>113</v>
      </c>
      <c r="D76" s="61"/>
      <c r="E76" s="55">
        <v>153785.4</v>
      </c>
      <c r="F76" s="9">
        <f t="shared" si="23"/>
        <v>153322.19999999998</v>
      </c>
      <c r="G76" s="9">
        <f>SUM(H76:BA76)</f>
        <v>-463.19999999999993</v>
      </c>
      <c r="H76" s="9"/>
      <c r="I76" s="9">
        <v>352.5</v>
      </c>
      <c r="J76" s="9"/>
      <c r="K76" s="9"/>
      <c r="L76" s="9"/>
      <c r="M76" s="9"/>
      <c r="N76" s="9">
        <v>16.1</v>
      </c>
      <c r="O76" s="9">
        <f>-831.9+0.1</f>
        <v>-831.8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D76" s="9"/>
      <c r="BE76" s="9"/>
      <c r="BF76" s="9">
        <f t="shared" si="3"/>
        <v>0</v>
      </c>
    </row>
    <row r="77" spans="1:58" s="44" customFormat="1" ht="16.5">
      <c r="A77" s="62" t="s">
        <v>57</v>
      </c>
      <c r="B77" s="64"/>
      <c r="C77" s="64"/>
      <c r="D77" s="63"/>
      <c r="E77" s="54">
        <f>SUM(E78:E80)</f>
        <v>360007.8</v>
      </c>
      <c r="F77" s="3">
        <f>SUM(F78:F80)</f>
        <v>354477</v>
      </c>
      <c r="G77" s="3">
        <f>SUM(G78:G80)</f>
        <v>-5530.8</v>
      </c>
      <c r="H77" s="3">
        <f>SUM(H78:H80)</f>
        <v>-5515.6</v>
      </c>
      <c r="I77" s="3">
        <f aca="true" t="shared" si="27" ref="I77:BA77">SUM(I78:I80)</f>
        <v>160</v>
      </c>
      <c r="J77" s="3">
        <f t="shared" si="27"/>
        <v>0</v>
      </c>
      <c r="K77" s="3">
        <f t="shared" si="27"/>
        <v>0</v>
      </c>
      <c r="L77" s="3">
        <f t="shared" si="27"/>
        <v>0</v>
      </c>
      <c r="M77" s="3">
        <f t="shared" si="27"/>
        <v>0</v>
      </c>
      <c r="N77" s="3">
        <f t="shared" si="27"/>
        <v>3.7</v>
      </c>
      <c r="O77" s="3">
        <f>SUM(O78:O80)</f>
        <v>-3.4</v>
      </c>
      <c r="P77" s="3">
        <f t="shared" si="27"/>
        <v>0</v>
      </c>
      <c r="Q77" s="3">
        <f t="shared" si="27"/>
        <v>-286.5</v>
      </c>
      <c r="R77" s="3">
        <f t="shared" si="27"/>
        <v>0</v>
      </c>
      <c r="S77" s="3">
        <f t="shared" si="27"/>
        <v>0</v>
      </c>
      <c r="T77" s="3">
        <f t="shared" si="27"/>
        <v>0</v>
      </c>
      <c r="U77" s="3">
        <f t="shared" si="27"/>
        <v>0</v>
      </c>
      <c r="V77" s="3">
        <f t="shared" si="27"/>
        <v>111</v>
      </c>
      <c r="W77" s="3">
        <f t="shared" si="27"/>
        <v>0</v>
      </c>
      <c r="X77" s="3">
        <f t="shared" si="27"/>
        <v>0</v>
      </c>
      <c r="Y77" s="3">
        <f t="shared" si="27"/>
        <v>0</v>
      </c>
      <c r="Z77" s="3">
        <f t="shared" si="27"/>
        <v>0</v>
      </c>
      <c r="AA77" s="3">
        <f t="shared" si="27"/>
        <v>0</v>
      </c>
      <c r="AB77" s="3">
        <f t="shared" si="27"/>
        <v>0</v>
      </c>
      <c r="AC77" s="3">
        <f t="shared" si="27"/>
        <v>0</v>
      </c>
      <c r="AD77" s="3">
        <f t="shared" si="27"/>
        <v>0</v>
      </c>
      <c r="AE77" s="3">
        <f t="shared" si="27"/>
        <v>0</v>
      </c>
      <c r="AF77" s="3">
        <f t="shared" si="27"/>
        <v>0</v>
      </c>
      <c r="AG77" s="3">
        <f t="shared" si="27"/>
        <v>0</v>
      </c>
      <c r="AH77" s="3">
        <f t="shared" si="27"/>
        <v>0</v>
      </c>
      <c r="AI77" s="3">
        <f t="shared" si="27"/>
        <v>0</v>
      </c>
      <c r="AJ77" s="3">
        <f t="shared" si="27"/>
        <v>0</v>
      </c>
      <c r="AK77" s="3">
        <f t="shared" si="27"/>
        <v>0</v>
      </c>
      <c r="AL77" s="3">
        <f t="shared" si="27"/>
        <v>0</v>
      </c>
      <c r="AM77" s="3">
        <f t="shared" si="27"/>
        <v>0</v>
      </c>
      <c r="AN77" s="3">
        <f t="shared" si="27"/>
        <v>0</v>
      </c>
      <c r="AO77" s="3">
        <f t="shared" si="27"/>
        <v>0</v>
      </c>
      <c r="AP77" s="3">
        <f t="shared" si="27"/>
        <v>0</v>
      </c>
      <c r="AQ77" s="3">
        <f t="shared" si="27"/>
        <v>0</v>
      </c>
      <c r="AR77" s="3">
        <f t="shared" si="27"/>
        <v>0</v>
      </c>
      <c r="AS77" s="3">
        <f t="shared" si="27"/>
        <v>0</v>
      </c>
      <c r="AT77" s="3">
        <f t="shared" si="27"/>
        <v>0</v>
      </c>
      <c r="AU77" s="3">
        <f t="shared" si="27"/>
        <v>0</v>
      </c>
      <c r="AV77" s="3">
        <f t="shared" si="27"/>
        <v>0</v>
      </c>
      <c r="AW77" s="3">
        <f>SUM(AW78:AW80)</f>
        <v>0</v>
      </c>
      <c r="AX77" s="3">
        <f>SUM(AX78:AX80)</f>
        <v>0</v>
      </c>
      <c r="AY77" s="3">
        <f>SUM(AY78:AY80)</f>
        <v>0</v>
      </c>
      <c r="AZ77" s="3">
        <f t="shared" si="27"/>
        <v>0</v>
      </c>
      <c r="BA77" s="3">
        <f t="shared" si="27"/>
        <v>0</v>
      </c>
      <c r="BB77" s="12"/>
      <c r="BC77" s="12"/>
      <c r="BD77" s="3"/>
      <c r="BE77" s="3"/>
      <c r="BF77" s="11">
        <f t="shared" si="3"/>
        <v>0</v>
      </c>
    </row>
    <row r="78" spans="1:58" ht="16.5" hidden="1">
      <c r="A78" s="5" t="s">
        <v>58</v>
      </c>
      <c r="B78" s="6" t="s">
        <v>98</v>
      </c>
      <c r="C78" s="60" t="s">
        <v>99</v>
      </c>
      <c r="D78" s="61"/>
      <c r="E78" s="55"/>
      <c r="F78" s="9">
        <f t="shared" si="23"/>
        <v>0</v>
      </c>
      <c r="G78" s="9">
        <f>SUM(H78:BA78)</f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D78" s="9"/>
      <c r="BE78" s="9"/>
      <c r="BF78" s="9">
        <f t="shared" si="3"/>
        <v>0</v>
      </c>
    </row>
    <row r="79" spans="1:58" ht="16.5" customHeight="1" hidden="1">
      <c r="A79" s="16"/>
      <c r="B79" s="10" t="s">
        <v>110</v>
      </c>
      <c r="C79" s="60" t="s">
        <v>111</v>
      </c>
      <c r="D79" s="61"/>
      <c r="E79" s="55"/>
      <c r="F79" s="9">
        <f t="shared" si="23"/>
        <v>0</v>
      </c>
      <c r="G79" s="9">
        <f>SUM(H79:BA79)</f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D79" s="9"/>
      <c r="BE79" s="9"/>
      <c r="BF79" s="9">
        <f t="shared" si="3"/>
        <v>0</v>
      </c>
    </row>
    <row r="80" spans="1:58" ht="16.5">
      <c r="A80" s="5" t="s">
        <v>58</v>
      </c>
      <c r="B80" s="6" t="s">
        <v>114</v>
      </c>
      <c r="C80" s="60" t="s">
        <v>115</v>
      </c>
      <c r="D80" s="61"/>
      <c r="E80" s="55">
        <v>360007.8</v>
      </c>
      <c r="F80" s="9">
        <f t="shared" si="23"/>
        <v>354477</v>
      </c>
      <c r="G80" s="9">
        <f>SUM(H80:BA80)</f>
        <v>-5530.8</v>
      </c>
      <c r="H80" s="9">
        <v>-5515.6</v>
      </c>
      <c r="I80" s="9">
        <v>160</v>
      </c>
      <c r="J80" s="9"/>
      <c r="K80" s="9"/>
      <c r="L80" s="9"/>
      <c r="M80" s="9"/>
      <c r="N80" s="9">
        <v>3.7</v>
      </c>
      <c r="O80" s="9">
        <v>-3.4</v>
      </c>
      <c r="P80" s="9"/>
      <c r="Q80" s="9">
        <v>-286.5</v>
      </c>
      <c r="R80" s="9"/>
      <c r="S80" s="9"/>
      <c r="T80" s="9"/>
      <c r="U80" s="9"/>
      <c r="V80" s="9">
        <v>111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D80" s="9"/>
      <c r="BE80" s="9"/>
      <c r="BF80" s="9">
        <f t="shared" si="3"/>
        <v>0</v>
      </c>
    </row>
    <row r="81" spans="1:58" s="44" customFormat="1" ht="16.5">
      <c r="A81" s="62" t="s">
        <v>59</v>
      </c>
      <c r="B81" s="64"/>
      <c r="C81" s="64"/>
      <c r="D81" s="63"/>
      <c r="E81" s="54">
        <f>SUM(E82:E83)</f>
        <v>87377</v>
      </c>
      <c r="F81" s="3">
        <f>SUM(F82:F83)</f>
        <v>111729.3</v>
      </c>
      <c r="G81" s="3">
        <f>SUM(G82:G83)</f>
        <v>24352.300000000003</v>
      </c>
      <c r="H81" s="3">
        <f>SUM(H82:H83)</f>
        <v>10128.4</v>
      </c>
      <c r="I81" s="3">
        <f aca="true" t="shared" si="28" ref="I81:BA81">SUM(I82:I83)</f>
        <v>0</v>
      </c>
      <c r="J81" s="3">
        <f t="shared" si="28"/>
        <v>0</v>
      </c>
      <c r="K81" s="3">
        <f t="shared" si="28"/>
        <v>0</v>
      </c>
      <c r="L81" s="3">
        <f t="shared" si="28"/>
        <v>0</v>
      </c>
      <c r="M81" s="3">
        <f t="shared" si="28"/>
        <v>0</v>
      </c>
      <c r="N81" s="3">
        <f t="shared" si="28"/>
        <v>14774</v>
      </c>
      <c r="O81" s="3">
        <f>SUM(O82:O83)</f>
        <v>-480.1</v>
      </c>
      <c r="P81" s="3">
        <f t="shared" si="28"/>
        <v>0</v>
      </c>
      <c r="Q81" s="3">
        <f t="shared" si="28"/>
        <v>-70</v>
      </c>
      <c r="R81" s="3">
        <f t="shared" si="28"/>
        <v>0</v>
      </c>
      <c r="S81" s="3">
        <f t="shared" si="28"/>
        <v>0</v>
      </c>
      <c r="T81" s="3">
        <f t="shared" si="28"/>
        <v>0</v>
      </c>
      <c r="U81" s="3">
        <f t="shared" si="28"/>
        <v>0</v>
      </c>
      <c r="V81" s="3">
        <f t="shared" si="28"/>
        <v>0</v>
      </c>
      <c r="W81" s="3">
        <f t="shared" si="28"/>
        <v>0</v>
      </c>
      <c r="X81" s="3">
        <f t="shared" si="28"/>
        <v>0</v>
      </c>
      <c r="Y81" s="3">
        <f t="shared" si="28"/>
        <v>0</v>
      </c>
      <c r="Z81" s="3">
        <f t="shared" si="28"/>
        <v>0</v>
      </c>
      <c r="AA81" s="3">
        <f t="shared" si="28"/>
        <v>0</v>
      </c>
      <c r="AB81" s="3">
        <f t="shared" si="28"/>
        <v>0</v>
      </c>
      <c r="AC81" s="3">
        <f t="shared" si="28"/>
        <v>0</v>
      </c>
      <c r="AD81" s="3">
        <f t="shared" si="28"/>
        <v>0</v>
      </c>
      <c r="AE81" s="3">
        <f t="shared" si="28"/>
        <v>0</v>
      </c>
      <c r="AF81" s="3">
        <f t="shared" si="28"/>
        <v>0</v>
      </c>
      <c r="AG81" s="3">
        <f t="shared" si="28"/>
        <v>0</v>
      </c>
      <c r="AH81" s="3">
        <f t="shared" si="28"/>
        <v>0</v>
      </c>
      <c r="AI81" s="3">
        <f t="shared" si="28"/>
        <v>0</v>
      </c>
      <c r="AJ81" s="3">
        <f t="shared" si="28"/>
        <v>0</v>
      </c>
      <c r="AK81" s="3">
        <f t="shared" si="28"/>
        <v>0</v>
      </c>
      <c r="AL81" s="3">
        <f t="shared" si="28"/>
        <v>0</v>
      </c>
      <c r="AM81" s="3">
        <f t="shared" si="28"/>
        <v>0</v>
      </c>
      <c r="AN81" s="3">
        <f t="shared" si="28"/>
        <v>0</v>
      </c>
      <c r="AO81" s="3">
        <f t="shared" si="28"/>
        <v>0</v>
      </c>
      <c r="AP81" s="3">
        <f t="shared" si="28"/>
        <v>0</v>
      </c>
      <c r="AQ81" s="3">
        <f t="shared" si="28"/>
        <v>0</v>
      </c>
      <c r="AR81" s="3">
        <f t="shared" si="28"/>
        <v>0</v>
      </c>
      <c r="AS81" s="3">
        <f t="shared" si="28"/>
        <v>0</v>
      </c>
      <c r="AT81" s="3">
        <f t="shared" si="28"/>
        <v>0</v>
      </c>
      <c r="AU81" s="3">
        <f t="shared" si="28"/>
        <v>0</v>
      </c>
      <c r="AV81" s="3">
        <f t="shared" si="28"/>
        <v>0</v>
      </c>
      <c r="AW81" s="3">
        <f>SUM(AW82:AW83)</f>
        <v>0</v>
      </c>
      <c r="AX81" s="3">
        <f>SUM(AX82:AX83)</f>
        <v>0</v>
      </c>
      <c r="AY81" s="3">
        <f>SUM(AY82:AY83)</f>
        <v>0</v>
      </c>
      <c r="AZ81" s="3">
        <f t="shared" si="28"/>
        <v>0</v>
      </c>
      <c r="BA81" s="3">
        <f t="shared" si="28"/>
        <v>0</v>
      </c>
      <c r="BB81" s="12"/>
      <c r="BC81" s="12"/>
      <c r="BD81" s="3"/>
      <c r="BE81" s="3"/>
      <c r="BF81" s="11">
        <f t="shared" si="3"/>
        <v>0</v>
      </c>
    </row>
    <row r="82" spans="1:58" ht="16.5">
      <c r="A82" s="17" t="s">
        <v>60</v>
      </c>
      <c r="B82" s="10" t="s">
        <v>110</v>
      </c>
      <c r="C82" s="60" t="s">
        <v>111</v>
      </c>
      <c r="D82" s="61"/>
      <c r="E82" s="55">
        <v>16874</v>
      </c>
      <c r="F82" s="9">
        <f t="shared" si="23"/>
        <v>16335</v>
      </c>
      <c r="G82" s="9">
        <f>SUM(H82:BA82)</f>
        <v>-539</v>
      </c>
      <c r="H82" s="9"/>
      <c r="I82" s="9"/>
      <c r="J82" s="9"/>
      <c r="K82" s="9"/>
      <c r="L82" s="9"/>
      <c r="M82" s="9"/>
      <c r="N82" s="9">
        <v>8</v>
      </c>
      <c r="O82" s="9">
        <v>-477</v>
      </c>
      <c r="P82" s="9"/>
      <c r="Q82" s="9">
        <v>-70</v>
      </c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D82" s="9"/>
      <c r="BE82" s="9"/>
      <c r="BF82" s="9">
        <f t="shared" si="3"/>
        <v>0</v>
      </c>
    </row>
    <row r="83" spans="1:58" ht="16.5">
      <c r="A83" s="17" t="s">
        <v>60</v>
      </c>
      <c r="B83" s="6" t="s">
        <v>114</v>
      </c>
      <c r="C83" s="60" t="s">
        <v>115</v>
      </c>
      <c r="D83" s="61"/>
      <c r="E83" s="55">
        <v>70503</v>
      </c>
      <c r="F83" s="9">
        <f t="shared" si="23"/>
        <v>95394.3</v>
      </c>
      <c r="G83" s="9">
        <f>SUM(H83:BA83)</f>
        <v>24891.300000000003</v>
      </c>
      <c r="H83" s="9">
        <v>10128.4</v>
      </c>
      <c r="I83" s="9"/>
      <c r="J83" s="9"/>
      <c r="K83" s="9"/>
      <c r="L83" s="9"/>
      <c r="M83" s="9"/>
      <c r="N83" s="9">
        <v>14766</v>
      </c>
      <c r="O83" s="9">
        <f>-3-0.1</f>
        <v>-3.1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D83" s="9"/>
      <c r="BE83" s="9"/>
      <c r="BF83" s="9">
        <f t="shared" si="3"/>
        <v>0</v>
      </c>
    </row>
    <row r="84" spans="1:58" s="44" customFormat="1" ht="16.5">
      <c r="A84" s="62" t="s">
        <v>61</v>
      </c>
      <c r="B84" s="64"/>
      <c r="C84" s="64"/>
      <c r="D84" s="63"/>
      <c r="E84" s="54">
        <f>SUM(E85:E89)</f>
        <v>371687.8</v>
      </c>
      <c r="F84" s="3">
        <f>SUM(F85:F89)</f>
        <v>424497.2</v>
      </c>
      <c r="G84" s="3">
        <f>SUM(G85:G89)</f>
        <v>52809.40000000001</v>
      </c>
      <c r="H84" s="3">
        <f>SUM(H85:H89)</f>
        <v>-32105.6</v>
      </c>
      <c r="I84" s="3">
        <f aca="true" t="shared" si="29" ref="I84:BA84">SUM(I85:I89)</f>
        <v>0</v>
      </c>
      <c r="J84" s="3">
        <f t="shared" si="29"/>
        <v>0</v>
      </c>
      <c r="K84" s="3">
        <f t="shared" si="29"/>
        <v>0</v>
      </c>
      <c r="L84" s="3">
        <f t="shared" si="29"/>
        <v>0</v>
      </c>
      <c r="M84" s="3">
        <f t="shared" si="29"/>
        <v>0</v>
      </c>
      <c r="N84" s="3">
        <f t="shared" si="29"/>
        <v>50868.8</v>
      </c>
      <c r="O84" s="3">
        <f t="shared" si="29"/>
        <v>46.2</v>
      </c>
      <c r="P84" s="3">
        <f t="shared" si="29"/>
        <v>0</v>
      </c>
      <c r="Q84" s="3">
        <f t="shared" si="29"/>
        <v>36000</v>
      </c>
      <c r="R84" s="3">
        <f t="shared" si="29"/>
        <v>0</v>
      </c>
      <c r="S84" s="3">
        <f t="shared" si="29"/>
        <v>0</v>
      </c>
      <c r="T84" s="3">
        <f t="shared" si="29"/>
        <v>0</v>
      </c>
      <c r="U84" s="3">
        <f t="shared" si="29"/>
        <v>0</v>
      </c>
      <c r="V84" s="3">
        <f t="shared" si="29"/>
        <v>0</v>
      </c>
      <c r="W84" s="3">
        <f t="shared" si="29"/>
        <v>-2000</v>
      </c>
      <c r="X84" s="3">
        <f t="shared" si="29"/>
        <v>0</v>
      </c>
      <c r="Y84" s="3">
        <f t="shared" si="29"/>
        <v>0</v>
      </c>
      <c r="Z84" s="3">
        <f t="shared" si="29"/>
        <v>0</v>
      </c>
      <c r="AA84" s="3">
        <f t="shared" si="29"/>
        <v>0</v>
      </c>
      <c r="AB84" s="3">
        <f t="shared" si="29"/>
        <v>0</v>
      </c>
      <c r="AC84" s="3">
        <f t="shared" si="29"/>
        <v>0</v>
      </c>
      <c r="AD84" s="3">
        <f t="shared" si="29"/>
        <v>0</v>
      </c>
      <c r="AE84" s="3">
        <f t="shared" si="29"/>
        <v>0</v>
      </c>
      <c r="AF84" s="3">
        <f t="shared" si="29"/>
        <v>0</v>
      </c>
      <c r="AG84" s="3">
        <f t="shared" si="29"/>
        <v>0</v>
      </c>
      <c r="AH84" s="3">
        <f t="shared" si="29"/>
        <v>0</v>
      </c>
      <c r="AI84" s="3">
        <f t="shared" si="29"/>
        <v>0</v>
      </c>
      <c r="AJ84" s="3">
        <f t="shared" si="29"/>
        <v>0</v>
      </c>
      <c r="AK84" s="3">
        <f t="shared" si="29"/>
        <v>0</v>
      </c>
      <c r="AL84" s="3">
        <f t="shared" si="29"/>
        <v>0</v>
      </c>
      <c r="AM84" s="3">
        <f t="shared" si="29"/>
        <v>0</v>
      </c>
      <c r="AN84" s="3">
        <f t="shared" si="29"/>
        <v>0</v>
      </c>
      <c r="AO84" s="3">
        <f t="shared" si="29"/>
        <v>0</v>
      </c>
      <c r="AP84" s="3">
        <f t="shared" si="29"/>
        <v>0</v>
      </c>
      <c r="AQ84" s="3">
        <f t="shared" si="29"/>
        <v>0</v>
      </c>
      <c r="AR84" s="3">
        <f t="shared" si="29"/>
        <v>0</v>
      </c>
      <c r="AS84" s="3">
        <f t="shared" si="29"/>
        <v>0</v>
      </c>
      <c r="AT84" s="3">
        <f t="shared" si="29"/>
        <v>0</v>
      </c>
      <c r="AU84" s="3">
        <f t="shared" si="29"/>
        <v>0</v>
      </c>
      <c r="AV84" s="3">
        <f t="shared" si="29"/>
        <v>0</v>
      </c>
      <c r="AW84" s="3">
        <f>SUM(AW85:AW89)</f>
        <v>0</v>
      </c>
      <c r="AX84" s="3">
        <f>SUM(AX85:AX89)</f>
        <v>0</v>
      </c>
      <c r="AY84" s="3">
        <f>SUM(AY85:AY89)</f>
        <v>0</v>
      </c>
      <c r="AZ84" s="3">
        <f t="shared" si="29"/>
        <v>0</v>
      </c>
      <c r="BA84" s="3">
        <f t="shared" si="29"/>
        <v>0</v>
      </c>
      <c r="BB84" s="12"/>
      <c r="BC84" s="12"/>
      <c r="BD84" s="3"/>
      <c r="BE84" s="3"/>
      <c r="BF84" s="11">
        <f aca="true" t="shared" si="30" ref="BF84:BF147">BE84-BD84</f>
        <v>0</v>
      </c>
    </row>
    <row r="85" spans="1:58" ht="16.5" hidden="1">
      <c r="A85" s="5" t="s">
        <v>62</v>
      </c>
      <c r="B85" s="6" t="s">
        <v>114</v>
      </c>
      <c r="C85" s="60" t="s">
        <v>115</v>
      </c>
      <c r="D85" s="61"/>
      <c r="E85" s="55">
        <v>0</v>
      </c>
      <c r="F85" s="9">
        <f t="shared" si="23"/>
        <v>0</v>
      </c>
      <c r="G85" s="9">
        <f>SUM(H85:BA85)</f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D85" s="9"/>
      <c r="BE85" s="9"/>
      <c r="BF85" s="9">
        <f t="shared" si="30"/>
        <v>0</v>
      </c>
    </row>
    <row r="86" spans="1:58" ht="16.5" hidden="1">
      <c r="A86" s="5" t="s">
        <v>62</v>
      </c>
      <c r="B86" s="6" t="s">
        <v>98</v>
      </c>
      <c r="C86" s="60" t="s">
        <v>99</v>
      </c>
      <c r="D86" s="61"/>
      <c r="E86" s="55"/>
      <c r="F86" s="9">
        <f t="shared" si="23"/>
        <v>0</v>
      </c>
      <c r="G86" s="9">
        <f>SUM(H86:BA86)</f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D86" s="9"/>
      <c r="BE86" s="9"/>
      <c r="BF86" s="9">
        <f t="shared" si="30"/>
        <v>0</v>
      </c>
    </row>
    <row r="87" spans="1:58" ht="16.5" hidden="1">
      <c r="A87" s="5" t="s">
        <v>62</v>
      </c>
      <c r="B87" s="6" t="s">
        <v>105</v>
      </c>
      <c r="C87" s="60" t="s">
        <v>106</v>
      </c>
      <c r="D87" s="61"/>
      <c r="E87" s="55">
        <v>0</v>
      </c>
      <c r="F87" s="9">
        <f t="shared" si="23"/>
        <v>0</v>
      </c>
      <c r="G87" s="9">
        <f>SUM(H87:BA87)</f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D87" s="9"/>
      <c r="BE87" s="9"/>
      <c r="BF87" s="9">
        <f t="shared" si="30"/>
        <v>0</v>
      </c>
    </row>
    <row r="88" spans="1:58" ht="16.5" customHeight="1" hidden="1">
      <c r="A88" s="5" t="s">
        <v>63</v>
      </c>
      <c r="B88" s="10" t="s">
        <v>110</v>
      </c>
      <c r="C88" s="60" t="s">
        <v>111</v>
      </c>
      <c r="D88" s="61"/>
      <c r="E88" s="55"/>
      <c r="F88" s="9">
        <f t="shared" si="23"/>
        <v>0</v>
      </c>
      <c r="G88" s="9">
        <f>SUM(H88:BA88)</f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D88" s="9"/>
      <c r="BE88" s="9"/>
      <c r="BF88" s="9">
        <f t="shared" si="30"/>
        <v>0</v>
      </c>
    </row>
    <row r="89" spans="1:58" ht="16.5">
      <c r="A89" s="5" t="s">
        <v>62</v>
      </c>
      <c r="B89" s="6" t="s">
        <v>116</v>
      </c>
      <c r="C89" s="60" t="s">
        <v>117</v>
      </c>
      <c r="D89" s="61"/>
      <c r="E89" s="55">
        <v>371687.8</v>
      </c>
      <c r="F89" s="9">
        <f t="shared" si="23"/>
        <v>424497.2</v>
      </c>
      <c r="G89" s="9">
        <f>SUM(H89:BA89)</f>
        <v>52809.40000000001</v>
      </c>
      <c r="H89" s="9">
        <v>-32105.6</v>
      </c>
      <c r="I89" s="9"/>
      <c r="J89" s="9"/>
      <c r="K89" s="9"/>
      <c r="L89" s="9"/>
      <c r="M89" s="9"/>
      <c r="N89" s="9">
        <v>50868.8</v>
      </c>
      <c r="O89" s="9">
        <v>46.2</v>
      </c>
      <c r="P89" s="9"/>
      <c r="Q89" s="9">
        <v>36000</v>
      </c>
      <c r="R89" s="9"/>
      <c r="S89" s="9"/>
      <c r="T89" s="9"/>
      <c r="U89" s="9"/>
      <c r="V89" s="9"/>
      <c r="W89" s="9">
        <v>-2000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D89" s="9"/>
      <c r="BE89" s="9"/>
      <c r="BF89" s="9">
        <f t="shared" si="30"/>
        <v>0</v>
      </c>
    </row>
    <row r="90" spans="1:58" s="44" customFormat="1" ht="16.5">
      <c r="A90" s="62" t="s">
        <v>64</v>
      </c>
      <c r="B90" s="64"/>
      <c r="C90" s="64"/>
      <c r="D90" s="63"/>
      <c r="E90" s="54">
        <f>SUM(E91:E92)</f>
        <v>54437.7</v>
      </c>
      <c r="F90" s="3">
        <f>SUM(F91:F92)</f>
        <v>54035.1</v>
      </c>
      <c r="G90" s="3">
        <f>SUM(G91:G92)</f>
        <v>-402.59999999999997</v>
      </c>
      <c r="H90" s="3">
        <f>SUM(H91:H92)</f>
        <v>0</v>
      </c>
      <c r="I90" s="3">
        <f aca="true" t="shared" si="31" ref="I90:BA90">SUM(I91:I92)</f>
        <v>0</v>
      </c>
      <c r="J90" s="3">
        <f t="shared" si="31"/>
        <v>0</v>
      </c>
      <c r="K90" s="3">
        <f>SUM(K91:K92)</f>
        <v>0</v>
      </c>
      <c r="L90" s="3">
        <f t="shared" si="31"/>
        <v>0</v>
      </c>
      <c r="M90" s="3">
        <f t="shared" si="31"/>
        <v>0</v>
      </c>
      <c r="N90" s="3">
        <f t="shared" si="31"/>
        <v>1.4</v>
      </c>
      <c r="O90" s="3">
        <f>SUM(O91:O92)</f>
        <v>-1.099999999999966</v>
      </c>
      <c r="P90" s="3">
        <f t="shared" si="31"/>
        <v>0</v>
      </c>
      <c r="Q90" s="3">
        <f t="shared" si="31"/>
        <v>-402.9</v>
      </c>
      <c r="R90" s="3">
        <f t="shared" si="31"/>
        <v>0</v>
      </c>
      <c r="S90" s="3">
        <f t="shared" si="31"/>
        <v>0</v>
      </c>
      <c r="T90" s="3">
        <f t="shared" si="31"/>
        <v>0</v>
      </c>
      <c r="U90" s="3">
        <f t="shared" si="31"/>
        <v>0</v>
      </c>
      <c r="V90" s="3">
        <f t="shared" si="31"/>
        <v>0</v>
      </c>
      <c r="W90" s="3">
        <f t="shared" si="31"/>
        <v>0</v>
      </c>
      <c r="X90" s="3">
        <f t="shared" si="31"/>
        <v>0</v>
      </c>
      <c r="Y90" s="3">
        <f t="shared" si="31"/>
        <v>0</v>
      </c>
      <c r="Z90" s="3">
        <f t="shared" si="31"/>
        <v>0</v>
      </c>
      <c r="AA90" s="3">
        <f t="shared" si="31"/>
        <v>0</v>
      </c>
      <c r="AB90" s="3">
        <f t="shared" si="31"/>
        <v>0</v>
      </c>
      <c r="AC90" s="3">
        <f t="shared" si="31"/>
        <v>0</v>
      </c>
      <c r="AD90" s="3">
        <f t="shared" si="31"/>
        <v>0</v>
      </c>
      <c r="AE90" s="3">
        <f t="shared" si="31"/>
        <v>0</v>
      </c>
      <c r="AF90" s="3">
        <f t="shared" si="31"/>
        <v>0</v>
      </c>
      <c r="AG90" s="3">
        <f t="shared" si="31"/>
        <v>0</v>
      </c>
      <c r="AH90" s="3">
        <f t="shared" si="31"/>
        <v>0</v>
      </c>
      <c r="AI90" s="3">
        <f t="shared" si="31"/>
        <v>0</v>
      </c>
      <c r="AJ90" s="3">
        <f t="shared" si="31"/>
        <v>0</v>
      </c>
      <c r="AK90" s="3">
        <f t="shared" si="31"/>
        <v>0</v>
      </c>
      <c r="AL90" s="3">
        <f t="shared" si="31"/>
        <v>0</v>
      </c>
      <c r="AM90" s="3">
        <f t="shared" si="31"/>
        <v>0</v>
      </c>
      <c r="AN90" s="3">
        <f t="shared" si="31"/>
        <v>0</v>
      </c>
      <c r="AO90" s="3">
        <f t="shared" si="31"/>
        <v>0</v>
      </c>
      <c r="AP90" s="3">
        <f t="shared" si="31"/>
        <v>0</v>
      </c>
      <c r="AQ90" s="3">
        <f t="shared" si="31"/>
        <v>0</v>
      </c>
      <c r="AR90" s="3">
        <f t="shared" si="31"/>
        <v>0</v>
      </c>
      <c r="AS90" s="3">
        <f t="shared" si="31"/>
        <v>0</v>
      </c>
      <c r="AT90" s="3">
        <f t="shared" si="31"/>
        <v>0</v>
      </c>
      <c r="AU90" s="3">
        <f t="shared" si="31"/>
        <v>0</v>
      </c>
      <c r="AV90" s="3">
        <f t="shared" si="31"/>
        <v>0</v>
      </c>
      <c r="AW90" s="3">
        <f>SUM(AW91:AW92)</f>
        <v>0</v>
      </c>
      <c r="AX90" s="3">
        <f>SUM(AX91:AX92)</f>
        <v>0</v>
      </c>
      <c r="AY90" s="3">
        <f>SUM(AY91:AY92)</f>
        <v>0</v>
      </c>
      <c r="AZ90" s="3">
        <f t="shared" si="31"/>
        <v>0</v>
      </c>
      <c r="BA90" s="3">
        <f t="shared" si="31"/>
        <v>0</v>
      </c>
      <c r="BB90" s="12"/>
      <c r="BC90" s="12"/>
      <c r="BD90" s="3"/>
      <c r="BE90" s="3"/>
      <c r="BF90" s="11">
        <f t="shared" si="30"/>
        <v>0</v>
      </c>
    </row>
    <row r="91" spans="1:58" ht="16.5">
      <c r="A91" s="5" t="s">
        <v>65</v>
      </c>
      <c r="B91" s="6" t="s">
        <v>105</v>
      </c>
      <c r="C91" s="60" t="s">
        <v>106</v>
      </c>
      <c r="D91" s="61"/>
      <c r="E91" s="55">
        <v>2747</v>
      </c>
      <c r="F91" s="9">
        <f t="shared" si="23"/>
        <v>2347.9</v>
      </c>
      <c r="G91" s="9">
        <f>SUM(H91:BA91)</f>
        <v>-399.09999999999997</v>
      </c>
      <c r="H91" s="9"/>
      <c r="I91" s="9"/>
      <c r="J91" s="9"/>
      <c r="K91" s="9"/>
      <c r="L91" s="9"/>
      <c r="M91" s="9"/>
      <c r="N91" s="9"/>
      <c r="O91" s="9">
        <v>-396.2</v>
      </c>
      <c r="P91" s="9"/>
      <c r="Q91" s="9">
        <v>-2.9</v>
      </c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D91" s="9"/>
      <c r="BE91" s="9"/>
      <c r="BF91" s="9">
        <f t="shared" si="30"/>
        <v>0</v>
      </c>
    </row>
    <row r="92" spans="1:58" ht="16.5">
      <c r="A92" s="5" t="s">
        <v>65</v>
      </c>
      <c r="B92" s="10" t="s">
        <v>110</v>
      </c>
      <c r="C92" s="60" t="s">
        <v>111</v>
      </c>
      <c r="D92" s="61"/>
      <c r="E92" s="55">
        <v>51690.7</v>
      </c>
      <c r="F92" s="9">
        <f t="shared" si="23"/>
        <v>51687.2</v>
      </c>
      <c r="G92" s="9">
        <f>SUM(H92:BA92)</f>
        <v>-3.5</v>
      </c>
      <c r="H92" s="9"/>
      <c r="I92" s="9"/>
      <c r="J92" s="9"/>
      <c r="K92" s="9"/>
      <c r="L92" s="9"/>
      <c r="M92" s="9"/>
      <c r="N92" s="9">
        <v>1.4</v>
      </c>
      <c r="O92" s="9">
        <v>395.1</v>
      </c>
      <c r="P92" s="9"/>
      <c r="Q92" s="9">
        <v>-400</v>
      </c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D92" s="9"/>
      <c r="BE92" s="9"/>
      <c r="BF92" s="9">
        <f t="shared" si="30"/>
        <v>0</v>
      </c>
    </row>
    <row r="93" spans="1:58" s="44" customFormat="1" ht="16.5">
      <c r="A93" s="62" t="s">
        <v>66</v>
      </c>
      <c r="B93" s="64"/>
      <c r="C93" s="64"/>
      <c r="D93" s="63"/>
      <c r="E93" s="54">
        <f>SUM(E94:E96)</f>
        <v>63840.6</v>
      </c>
      <c r="F93" s="3">
        <f>SUM(F94:F96)</f>
        <v>63311.299999999996</v>
      </c>
      <c r="G93" s="3">
        <f>SUM(G94:G96)</f>
        <v>-529.3</v>
      </c>
      <c r="H93" s="3">
        <f>SUM(H94:H96)</f>
        <v>0</v>
      </c>
      <c r="I93" s="3">
        <f aca="true" t="shared" si="32" ref="I93:BA93">SUM(I94:I96)</f>
        <v>0</v>
      </c>
      <c r="J93" s="3">
        <f t="shared" si="32"/>
        <v>0</v>
      </c>
      <c r="K93" s="3">
        <f t="shared" si="32"/>
        <v>0</v>
      </c>
      <c r="L93" s="3">
        <f t="shared" si="32"/>
        <v>0</v>
      </c>
      <c r="M93" s="3">
        <f t="shared" si="32"/>
        <v>0</v>
      </c>
      <c r="N93" s="3">
        <f t="shared" si="32"/>
        <v>7</v>
      </c>
      <c r="O93" s="3">
        <f>SUM(O94:O96)</f>
        <v>-536.3</v>
      </c>
      <c r="P93" s="3">
        <f t="shared" si="32"/>
        <v>0</v>
      </c>
      <c r="Q93" s="3">
        <f>SUM(Q94:Q96)</f>
        <v>0</v>
      </c>
      <c r="R93" s="3">
        <f t="shared" si="32"/>
        <v>0</v>
      </c>
      <c r="S93" s="3">
        <f t="shared" si="32"/>
        <v>0</v>
      </c>
      <c r="T93" s="3">
        <f t="shared" si="32"/>
        <v>0</v>
      </c>
      <c r="U93" s="3">
        <f t="shared" si="32"/>
        <v>0</v>
      </c>
      <c r="V93" s="3">
        <f t="shared" si="32"/>
        <v>0</v>
      </c>
      <c r="W93" s="3">
        <f t="shared" si="32"/>
        <v>0</v>
      </c>
      <c r="X93" s="3">
        <f t="shared" si="32"/>
        <v>0</v>
      </c>
      <c r="Y93" s="3">
        <f t="shared" si="32"/>
        <v>0</v>
      </c>
      <c r="Z93" s="3">
        <f t="shared" si="32"/>
        <v>0</v>
      </c>
      <c r="AA93" s="3">
        <f t="shared" si="32"/>
        <v>0</v>
      </c>
      <c r="AB93" s="3">
        <f t="shared" si="32"/>
        <v>0</v>
      </c>
      <c r="AC93" s="3">
        <f t="shared" si="32"/>
        <v>0</v>
      </c>
      <c r="AD93" s="3">
        <f t="shared" si="32"/>
        <v>0</v>
      </c>
      <c r="AE93" s="3">
        <f t="shared" si="32"/>
        <v>0</v>
      </c>
      <c r="AF93" s="3">
        <f t="shared" si="32"/>
        <v>0</v>
      </c>
      <c r="AG93" s="3">
        <f t="shared" si="32"/>
        <v>0</v>
      </c>
      <c r="AH93" s="3">
        <f t="shared" si="32"/>
        <v>0</v>
      </c>
      <c r="AI93" s="3">
        <f t="shared" si="32"/>
        <v>0</v>
      </c>
      <c r="AJ93" s="3">
        <f t="shared" si="32"/>
        <v>0</v>
      </c>
      <c r="AK93" s="3">
        <f t="shared" si="32"/>
        <v>0</v>
      </c>
      <c r="AL93" s="3">
        <f t="shared" si="32"/>
        <v>0</v>
      </c>
      <c r="AM93" s="3">
        <f t="shared" si="32"/>
        <v>0</v>
      </c>
      <c r="AN93" s="3">
        <f t="shared" si="32"/>
        <v>0</v>
      </c>
      <c r="AO93" s="3">
        <f t="shared" si="32"/>
        <v>0</v>
      </c>
      <c r="AP93" s="3">
        <f t="shared" si="32"/>
        <v>0</v>
      </c>
      <c r="AQ93" s="3">
        <f t="shared" si="32"/>
        <v>0</v>
      </c>
      <c r="AR93" s="3">
        <f t="shared" si="32"/>
        <v>0</v>
      </c>
      <c r="AS93" s="3">
        <f t="shared" si="32"/>
        <v>0</v>
      </c>
      <c r="AT93" s="3">
        <f t="shared" si="32"/>
        <v>0</v>
      </c>
      <c r="AU93" s="3">
        <f t="shared" si="32"/>
        <v>0</v>
      </c>
      <c r="AV93" s="3">
        <f t="shared" si="32"/>
        <v>0</v>
      </c>
      <c r="AW93" s="3">
        <f>SUM(AW94:AW96)</f>
        <v>0</v>
      </c>
      <c r="AX93" s="3">
        <f>SUM(AX94:AX96)</f>
        <v>0</v>
      </c>
      <c r="AY93" s="3">
        <f>SUM(AY94:AY96)</f>
        <v>0</v>
      </c>
      <c r="AZ93" s="3">
        <f t="shared" si="32"/>
        <v>0</v>
      </c>
      <c r="BA93" s="3">
        <f t="shared" si="32"/>
        <v>0</v>
      </c>
      <c r="BB93" s="12"/>
      <c r="BC93" s="12"/>
      <c r="BD93" s="3"/>
      <c r="BE93" s="3"/>
      <c r="BF93" s="11">
        <f t="shared" si="30"/>
        <v>0</v>
      </c>
    </row>
    <row r="94" spans="1:58" ht="16.5">
      <c r="A94" s="5" t="s">
        <v>67</v>
      </c>
      <c r="B94" s="6" t="s">
        <v>98</v>
      </c>
      <c r="C94" s="60" t="s">
        <v>99</v>
      </c>
      <c r="D94" s="61"/>
      <c r="E94" s="55">
        <v>43204</v>
      </c>
      <c r="F94" s="9">
        <f t="shared" si="23"/>
        <v>43943.7</v>
      </c>
      <c r="G94" s="9">
        <f>SUM(H94:BA94)</f>
        <v>739.7</v>
      </c>
      <c r="H94" s="9"/>
      <c r="I94" s="9"/>
      <c r="J94" s="9"/>
      <c r="K94" s="9"/>
      <c r="L94" s="9"/>
      <c r="M94" s="9"/>
      <c r="N94" s="9">
        <v>7</v>
      </c>
      <c r="O94" s="9">
        <v>732.7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D94" s="9"/>
      <c r="BE94" s="9"/>
      <c r="BF94" s="9">
        <f t="shared" si="30"/>
        <v>0</v>
      </c>
    </row>
    <row r="95" spans="1:58" ht="17.25" customHeight="1">
      <c r="A95" s="5" t="s">
        <v>67</v>
      </c>
      <c r="B95" s="6" t="s">
        <v>103</v>
      </c>
      <c r="C95" s="60" t="s">
        <v>104</v>
      </c>
      <c r="D95" s="61"/>
      <c r="E95" s="55">
        <v>5000</v>
      </c>
      <c r="F95" s="9">
        <f>E95+G95</f>
        <v>4626</v>
      </c>
      <c r="G95" s="9">
        <f>SUM(H95:BA95)</f>
        <v>-374</v>
      </c>
      <c r="H95" s="9"/>
      <c r="I95" s="9"/>
      <c r="J95" s="9"/>
      <c r="K95" s="9"/>
      <c r="L95" s="9"/>
      <c r="M95" s="9"/>
      <c r="N95" s="9"/>
      <c r="O95" s="9">
        <v>-374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D95" s="9"/>
      <c r="BE95" s="9"/>
      <c r="BF95" s="9">
        <f>BE95-BD95</f>
        <v>0</v>
      </c>
    </row>
    <row r="96" spans="1:58" ht="16.5">
      <c r="A96" s="5" t="s">
        <v>67</v>
      </c>
      <c r="B96" s="6" t="s">
        <v>105</v>
      </c>
      <c r="C96" s="60" t="s">
        <v>106</v>
      </c>
      <c r="D96" s="61"/>
      <c r="E96" s="55">
        <v>15636.6</v>
      </c>
      <c r="F96" s="9">
        <f t="shared" si="23"/>
        <v>14741.6</v>
      </c>
      <c r="G96" s="9">
        <f>SUM(H96:BA96)</f>
        <v>-895</v>
      </c>
      <c r="H96" s="9"/>
      <c r="I96" s="9"/>
      <c r="J96" s="9"/>
      <c r="K96" s="9"/>
      <c r="L96" s="9"/>
      <c r="M96" s="9"/>
      <c r="N96" s="9"/>
      <c r="O96" s="9">
        <v>-895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D96" s="9"/>
      <c r="BE96" s="9"/>
      <c r="BF96" s="9">
        <f t="shared" si="30"/>
        <v>0</v>
      </c>
    </row>
    <row r="97" spans="1:58" s="44" customFormat="1" ht="23.25" customHeight="1">
      <c r="A97" s="62" t="s">
        <v>68</v>
      </c>
      <c r="B97" s="64"/>
      <c r="C97" s="64"/>
      <c r="D97" s="63"/>
      <c r="E97" s="54">
        <f>SUM(E98)</f>
        <v>50989</v>
      </c>
      <c r="F97" s="3">
        <f aca="true" t="shared" si="33" ref="F97:BA97">SUM(F98)</f>
        <v>50898.8</v>
      </c>
      <c r="G97" s="3">
        <f t="shared" si="33"/>
        <v>-90.2</v>
      </c>
      <c r="H97" s="3">
        <f t="shared" si="33"/>
        <v>0</v>
      </c>
      <c r="I97" s="3">
        <f t="shared" si="33"/>
        <v>0</v>
      </c>
      <c r="J97" s="3">
        <f t="shared" si="33"/>
        <v>0</v>
      </c>
      <c r="K97" s="3">
        <f t="shared" si="33"/>
        <v>0</v>
      </c>
      <c r="L97" s="3">
        <f t="shared" si="33"/>
        <v>0</v>
      </c>
      <c r="M97" s="3">
        <f t="shared" si="33"/>
        <v>0</v>
      </c>
      <c r="N97" s="3">
        <f t="shared" si="33"/>
        <v>0</v>
      </c>
      <c r="O97" s="3">
        <f t="shared" si="33"/>
        <v>-90.2</v>
      </c>
      <c r="P97" s="3">
        <f t="shared" si="33"/>
        <v>0</v>
      </c>
      <c r="Q97" s="3">
        <f t="shared" si="33"/>
        <v>0</v>
      </c>
      <c r="R97" s="3">
        <f t="shared" si="33"/>
        <v>0</v>
      </c>
      <c r="S97" s="3">
        <f t="shared" si="33"/>
        <v>0</v>
      </c>
      <c r="T97" s="3">
        <f t="shared" si="33"/>
        <v>0</v>
      </c>
      <c r="U97" s="3">
        <f t="shared" si="33"/>
        <v>0</v>
      </c>
      <c r="V97" s="3">
        <f t="shared" si="33"/>
        <v>0</v>
      </c>
      <c r="W97" s="3">
        <f t="shared" si="33"/>
        <v>0</v>
      </c>
      <c r="X97" s="3">
        <f t="shared" si="33"/>
        <v>0</v>
      </c>
      <c r="Y97" s="3">
        <f t="shared" si="33"/>
        <v>0</v>
      </c>
      <c r="Z97" s="3">
        <f t="shared" si="33"/>
        <v>0</v>
      </c>
      <c r="AA97" s="3">
        <f t="shared" si="33"/>
        <v>0</v>
      </c>
      <c r="AB97" s="3">
        <f t="shared" si="33"/>
        <v>0</v>
      </c>
      <c r="AC97" s="3">
        <f t="shared" si="33"/>
        <v>0</v>
      </c>
      <c r="AD97" s="3">
        <f t="shared" si="33"/>
        <v>0</v>
      </c>
      <c r="AE97" s="3">
        <f t="shared" si="33"/>
        <v>0</v>
      </c>
      <c r="AF97" s="3">
        <f t="shared" si="33"/>
        <v>0</v>
      </c>
      <c r="AG97" s="3">
        <f t="shared" si="33"/>
        <v>0</v>
      </c>
      <c r="AH97" s="3">
        <f t="shared" si="33"/>
        <v>0</v>
      </c>
      <c r="AI97" s="3">
        <f t="shared" si="33"/>
        <v>0</v>
      </c>
      <c r="AJ97" s="3">
        <f t="shared" si="33"/>
        <v>0</v>
      </c>
      <c r="AK97" s="3">
        <f t="shared" si="33"/>
        <v>0</v>
      </c>
      <c r="AL97" s="3">
        <f t="shared" si="33"/>
        <v>0</v>
      </c>
      <c r="AM97" s="3">
        <f t="shared" si="33"/>
        <v>0</v>
      </c>
      <c r="AN97" s="3">
        <f t="shared" si="33"/>
        <v>0</v>
      </c>
      <c r="AO97" s="3">
        <f t="shared" si="33"/>
        <v>0</v>
      </c>
      <c r="AP97" s="3">
        <f t="shared" si="33"/>
        <v>0</v>
      </c>
      <c r="AQ97" s="3">
        <f t="shared" si="33"/>
        <v>0</v>
      </c>
      <c r="AR97" s="3">
        <f t="shared" si="33"/>
        <v>0</v>
      </c>
      <c r="AS97" s="3">
        <f t="shared" si="33"/>
        <v>0</v>
      </c>
      <c r="AT97" s="3">
        <f t="shared" si="33"/>
        <v>0</v>
      </c>
      <c r="AU97" s="3">
        <f t="shared" si="33"/>
        <v>0</v>
      </c>
      <c r="AV97" s="3">
        <f t="shared" si="33"/>
        <v>0</v>
      </c>
      <c r="AW97" s="3">
        <f t="shared" si="33"/>
        <v>0</v>
      </c>
      <c r="AX97" s="3">
        <f t="shared" si="33"/>
        <v>0</v>
      </c>
      <c r="AY97" s="3">
        <f t="shared" si="33"/>
        <v>0</v>
      </c>
      <c r="AZ97" s="3">
        <f t="shared" si="33"/>
        <v>0</v>
      </c>
      <c r="BA97" s="3">
        <f t="shared" si="33"/>
        <v>0</v>
      </c>
      <c r="BB97" s="12"/>
      <c r="BC97" s="12"/>
      <c r="BD97" s="3"/>
      <c r="BE97" s="3"/>
      <c r="BF97" s="11">
        <f t="shared" si="30"/>
        <v>0</v>
      </c>
    </row>
    <row r="98" spans="1:58" ht="30.75" customHeight="1">
      <c r="A98" s="6" t="s">
        <v>69</v>
      </c>
      <c r="B98" s="6" t="s">
        <v>101</v>
      </c>
      <c r="C98" s="60" t="s">
        <v>102</v>
      </c>
      <c r="D98" s="61"/>
      <c r="E98" s="55">
        <v>50989</v>
      </c>
      <c r="F98" s="9">
        <f t="shared" si="23"/>
        <v>50898.8</v>
      </c>
      <c r="G98" s="9">
        <f>SUM(H98:BA98)</f>
        <v>-90.2</v>
      </c>
      <c r="H98" s="9"/>
      <c r="I98" s="9"/>
      <c r="J98" s="9"/>
      <c r="K98" s="9"/>
      <c r="L98" s="9"/>
      <c r="M98" s="9"/>
      <c r="N98" s="9"/>
      <c r="O98" s="9">
        <v>-90.2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D98" s="9"/>
      <c r="BE98" s="9"/>
      <c r="BF98" s="9">
        <f t="shared" si="30"/>
        <v>0</v>
      </c>
    </row>
    <row r="99" spans="1:58" s="44" customFormat="1" ht="16.5">
      <c r="A99" s="65" t="s">
        <v>70</v>
      </c>
      <c r="B99" s="65"/>
      <c r="C99" s="65"/>
      <c r="D99" s="66"/>
      <c r="E99" s="54">
        <f>SUM(E100)</f>
        <v>1200</v>
      </c>
      <c r="F99" s="3">
        <f aca="true" t="shared" si="34" ref="F99:BA99">SUM(F100)</f>
        <v>1162.3</v>
      </c>
      <c r="G99" s="3">
        <f t="shared" si="34"/>
        <v>-37.699999999999996</v>
      </c>
      <c r="H99" s="3">
        <f t="shared" si="34"/>
        <v>0</v>
      </c>
      <c r="I99" s="3">
        <f t="shared" si="34"/>
        <v>0</v>
      </c>
      <c r="J99" s="3">
        <f t="shared" si="34"/>
        <v>0</v>
      </c>
      <c r="K99" s="3">
        <f t="shared" si="34"/>
        <v>0</v>
      </c>
      <c r="L99" s="3">
        <f t="shared" si="34"/>
        <v>0</v>
      </c>
      <c r="M99" s="3">
        <f t="shared" si="34"/>
        <v>0</v>
      </c>
      <c r="N99" s="3">
        <f t="shared" si="34"/>
        <v>0</v>
      </c>
      <c r="O99" s="3">
        <f t="shared" si="34"/>
        <v>-37.699999999999996</v>
      </c>
      <c r="P99" s="3">
        <f t="shared" si="34"/>
        <v>0</v>
      </c>
      <c r="Q99" s="3">
        <f t="shared" si="34"/>
        <v>0</v>
      </c>
      <c r="R99" s="3">
        <f t="shared" si="34"/>
        <v>0</v>
      </c>
      <c r="S99" s="3">
        <f t="shared" si="34"/>
        <v>0</v>
      </c>
      <c r="T99" s="3">
        <f t="shared" si="34"/>
        <v>0</v>
      </c>
      <c r="U99" s="3">
        <f t="shared" si="34"/>
        <v>0</v>
      </c>
      <c r="V99" s="3">
        <f t="shared" si="34"/>
        <v>0</v>
      </c>
      <c r="W99" s="3">
        <f t="shared" si="34"/>
        <v>0</v>
      </c>
      <c r="X99" s="3">
        <f t="shared" si="34"/>
        <v>0</v>
      </c>
      <c r="Y99" s="3">
        <f t="shared" si="34"/>
        <v>0</v>
      </c>
      <c r="Z99" s="3">
        <f t="shared" si="34"/>
        <v>0</v>
      </c>
      <c r="AA99" s="3">
        <f t="shared" si="34"/>
        <v>0</v>
      </c>
      <c r="AB99" s="3">
        <f t="shared" si="34"/>
        <v>0</v>
      </c>
      <c r="AC99" s="3">
        <f t="shared" si="34"/>
        <v>0</v>
      </c>
      <c r="AD99" s="3">
        <f t="shared" si="34"/>
        <v>0</v>
      </c>
      <c r="AE99" s="3">
        <f t="shared" si="34"/>
        <v>0</v>
      </c>
      <c r="AF99" s="3">
        <f t="shared" si="34"/>
        <v>0</v>
      </c>
      <c r="AG99" s="3">
        <f t="shared" si="34"/>
        <v>0</v>
      </c>
      <c r="AH99" s="3">
        <f t="shared" si="34"/>
        <v>0</v>
      </c>
      <c r="AI99" s="3">
        <f t="shared" si="34"/>
        <v>0</v>
      </c>
      <c r="AJ99" s="3">
        <f t="shared" si="34"/>
        <v>0</v>
      </c>
      <c r="AK99" s="3">
        <f t="shared" si="34"/>
        <v>0</v>
      </c>
      <c r="AL99" s="3">
        <f t="shared" si="34"/>
        <v>0</v>
      </c>
      <c r="AM99" s="3">
        <f t="shared" si="34"/>
        <v>0</v>
      </c>
      <c r="AN99" s="3">
        <f t="shared" si="34"/>
        <v>0</v>
      </c>
      <c r="AO99" s="3">
        <f t="shared" si="34"/>
        <v>0</v>
      </c>
      <c r="AP99" s="3">
        <f t="shared" si="34"/>
        <v>0</v>
      </c>
      <c r="AQ99" s="3">
        <f t="shared" si="34"/>
        <v>0</v>
      </c>
      <c r="AR99" s="3">
        <f t="shared" si="34"/>
        <v>0</v>
      </c>
      <c r="AS99" s="3">
        <f t="shared" si="34"/>
        <v>0</v>
      </c>
      <c r="AT99" s="3">
        <f t="shared" si="34"/>
        <v>0</v>
      </c>
      <c r="AU99" s="3">
        <f t="shared" si="34"/>
        <v>0</v>
      </c>
      <c r="AV99" s="3">
        <f t="shared" si="34"/>
        <v>0</v>
      </c>
      <c r="AW99" s="3">
        <f t="shared" si="34"/>
        <v>0</v>
      </c>
      <c r="AX99" s="3">
        <f t="shared" si="34"/>
        <v>0</v>
      </c>
      <c r="AY99" s="3">
        <f t="shared" si="34"/>
        <v>0</v>
      </c>
      <c r="AZ99" s="3">
        <f t="shared" si="34"/>
        <v>0</v>
      </c>
      <c r="BA99" s="3">
        <f t="shared" si="34"/>
        <v>0</v>
      </c>
      <c r="BB99" s="12"/>
      <c r="BC99" s="12"/>
      <c r="BD99" s="3"/>
      <c r="BE99" s="3"/>
      <c r="BF99" s="11">
        <f t="shared" si="30"/>
        <v>0</v>
      </c>
    </row>
    <row r="100" spans="1:58" ht="16.5">
      <c r="A100" s="6" t="s">
        <v>71</v>
      </c>
      <c r="B100" s="6" t="s">
        <v>98</v>
      </c>
      <c r="C100" s="60" t="s">
        <v>99</v>
      </c>
      <c r="D100" s="61"/>
      <c r="E100" s="55">
        <v>1200</v>
      </c>
      <c r="F100" s="9">
        <f t="shared" si="23"/>
        <v>1162.3</v>
      </c>
      <c r="G100" s="9">
        <f>SUM(H100:BA100)</f>
        <v>-37.699999999999996</v>
      </c>
      <c r="H100" s="9"/>
      <c r="I100" s="9"/>
      <c r="J100" s="9"/>
      <c r="K100" s="9"/>
      <c r="L100" s="9"/>
      <c r="M100" s="9"/>
      <c r="N100" s="9"/>
      <c r="O100" s="9">
        <f>-37.8+0.1</f>
        <v>-37.699999999999996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D100" s="9"/>
      <c r="BE100" s="9"/>
      <c r="BF100" s="9">
        <f t="shared" si="30"/>
        <v>0</v>
      </c>
    </row>
    <row r="101" spans="1:58" s="44" customFormat="1" ht="31.5" customHeight="1">
      <c r="A101" s="62" t="s">
        <v>72</v>
      </c>
      <c r="B101" s="64"/>
      <c r="C101" s="64"/>
      <c r="D101" s="63"/>
      <c r="E101" s="54">
        <f>SUM(E102,E103)</f>
        <v>16145</v>
      </c>
      <c r="F101" s="3">
        <f>SUM(F102,F103)</f>
        <v>16259.8</v>
      </c>
      <c r="G101" s="3">
        <f>SUM(G102,G103)</f>
        <v>114.8</v>
      </c>
      <c r="H101" s="3">
        <f aca="true" t="shared" si="35" ref="H101:BA101">SUM(H102,H103)</f>
        <v>0</v>
      </c>
      <c r="I101" s="3">
        <f t="shared" si="35"/>
        <v>0</v>
      </c>
      <c r="J101" s="3">
        <f t="shared" si="35"/>
        <v>0</v>
      </c>
      <c r="K101" s="3">
        <f t="shared" si="35"/>
        <v>0</v>
      </c>
      <c r="L101" s="3">
        <f t="shared" si="35"/>
        <v>0</v>
      </c>
      <c r="M101" s="3">
        <f t="shared" si="35"/>
        <v>0</v>
      </c>
      <c r="N101" s="3">
        <f t="shared" si="35"/>
        <v>0</v>
      </c>
      <c r="O101" s="3">
        <f t="shared" si="35"/>
        <v>114.8</v>
      </c>
      <c r="P101" s="3">
        <f t="shared" si="35"/>
        <v>0</v>
      </c>
      <c r="Q101" s="3">
        <f t="shared" si="35"/>
        <v>0</v>
      </c>
      <c r="R101" s="3">
        <f t="shared" si="35"/>
        <v>0</v>
      </c>
      <c r="S101" s="3">
        <f t="shared" si="35"/>
        <v>0</v>
      </c>
      <c r="T101" s="3">
        <f t="shared" si="35"/>
        <v>0</v>
      </c>
      <c r="U101" s="3">
        <f t="shared" si="35"/>
        <v>0</v>
      </c>
      <c r="V101" s="3">
        <f t="shared" si="35"/>
        <v>0</v>
      </c>
      <c r="W101" s="3">
        <f t="shared" si="35"/>
        <v>0</v>
      </c>
      <c r="X101" s="3">
        <f t="shared" si="35"/>
        <v>0</v>
      </c>
      <c r="Y101" s="3">
        <f t="shared" si="35"/>
        <v>0</v>
      </c>
      <c r="Z101" s="3">
        <f t="shared" si="35"/>
        <v>0</v>
      </c>
      <c r="AA101" s="3">
        <f t="shared" si="35"/>
        <v>0</v>
      </c>
      <c r="AB101" s="3">
        <f t="shared" si="35"/>
        <v>0</v>
      </c>
      <c r="AC101" s="3">
        <f t="shared" si="35"/>
        <v>0</v>
      </c>
      <c r="AD101" s="3">
        <f t="shared" si="35"/>
        <v>0</v>
      </c>
      <c r="AE101" s="3">
        <f t="shared" si="35"/>
        <v>0</v>
      </c>
      <c r="AF101" s="3">
        <f t="shared" si="35"/>
        <v>0</v>
      </c>
      <c r="AG101" s="3">
        <f t="shared" si="35"/>
        <v>0</v>
      </c>
      <c r="AH101" s="3">
        <f t="shared" si="35"/>
        <v>0</v>
      </c>
      <c r="AI101" s="3">
        <f t="shared" si="35"/>
        <v>0</v>
      </c>
      <c r="AJ101" s="3">
        <f t="shared" si="35"/>
        <v>0</v>
      </c>
      <c r="AK101" s="3">
        <f t="shared" si="35"/>
        <v>0</v>
      </c>
      <c r="AL101" s="3">
        <f t="shared" si="35"/>
        <v>0</v>
      </c>
      <c r="AM101" s="3">
        <f t="shared" si="35"/>
        <v>0</v>
      </c>
      <c r="AN101" s="3">
        <f t="shared" si="35"/>
        <v>0</v>
      </c>
      <c r="AO101" s="3">
        <f t="shared" si="35"/>
        <v>0</v>
      </c>
      <c r="AP101" s="3">
        <f t="shared" si="35"/>
        <v>0</v>
      </c>
      <c r="AQ101" s="3">
        <f t="shared" si="35"/>
        <v>0</v>
      </c>
      <c r="AR101" s="3">
        <f t="shared" si="35"/>
        <v>0</v>
      </c>
      <c r="AS101" s="3">
        <f t="shared" si="35"/>
        <v>0</v>
      </c>
      <c r="AT101" s="3">
        <f t="shared" si="35"/>
        <v>0</v>
      </c>
      <c r="AU101" s="3">
        <f t="shared" si="35"/>
        <v>0</v>
      </c>
      <c r="AV101" s="3">
        <f t="shared" si="35"/>
        <v>0</v>
      </c>
      <c r="AW101" s="3">
        <f>SUM(AW102,AW103)</f>
        <v>0</v>
      </c>
      <c r="AX101" s="3">
        <f>SUM(AX102,AX103)</f>
        <v>0</v>
      </c>
      <c r="AY101" s="3">
        <f>SUM(AY102,AY103)</f>
        <v>0</v>
      </c>
      <c r="AZ101" s="3">
        <f t="shared" si="35"/>
        <v>0</v>
      </c>
      <c r="BA101" s="3">
        <f t="shared" si="35"/>
        <v>0</v>
      </c>
      <c r="BB101" s="12"/>
      <c r="BC101" s="12"/>
      <c r="BD101" s="3"/>
      <c r="BE101" s="3"/>
      <c r="BF101" s="11">
        <f t="shared" si="30"/>
        <v>0</v>
      </c>
    </row>
    <row r="102" spans="1:58" ht="16.5">
      <c r="A102" s="6" t="s">
        <v>19</v>
      </c>
      <c r="B102" s="6" t="s">
        <v>103</v>
      </c>
      <c r="C102" s="60" t="s">
        <v>104</v>
      </c>
      <c r="D102" s="61"/>
      <c r="E102" s="55">
        <v>16145</v>
      </c>
      <c r="F102" s="9">
        <f t="shared" si="23"/>
        <v>16259.8</v>
      </c>
      <c r="G102" s="9">
        <f>SUM(H102:BA102)</f>
        <v>114.8</v>
      </c>
      <c r="H102" s="9"/>
      <c r="I102" s="9"/>
      <c r="J102" s="9"/>
      <c r="K102" s="9"/>
      <c r="L102" s="9"/>
      <c r="M102" s="9"/>
      <c r="N102" s="9"/>
      <c r="O102" s="9">
        <v>114.8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D102" s="9"/>
      <c r="BE102" s="9"/>
      <c r="BF102" s="9">
        <f t="shared" si="30"/>
        <v>0</v>
      </c>
    </row>
    <row r="103" spans="1:58" ht="16.5" hidden="1">
      <c r="A103" s="18" t="s">
        <v>19</v>
      </c>
      <c r="B103" s="6" t="s">
        <v>98</v>
      </c>
      <c r="C103" s="60" t="s">
        <v>99</v>
      </c>
      <c r="D103" s="61"/>
      <c r="E103" s="55"/>
      <c r="F103" s="9">
        <f t="shared" si="23"/>
        <v>0</v>
      </c>
      <c r="G103" s="9">
        <f>SUM(H103:BA103)</f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D103" s="9"/>
      <c r="BE103" s="9"/>
      <c r="BF103" s="9">
        <f t="shared" si="30"/>
        <v>0</v>
      </c>
    </row>
    <row r="104" spans="1:58" s="44" customFormat="1" ht="16.5" customHeight="1">
      <c r="A104" s="62" t="s">
        <v>73</v>
      </c>
      <c r="B104" s="64"/>
      <c r="C104" s="64"/>
      <c r="D104" s="63"/>
      <c r="E104" s="54">
        <f>SUM(E105)</f>
        <v>3865</v>
      </c>
      <c r="F104" s="3">
        <f aca="true" t="shared" si="36" ref="F104:BA104">SUM(F105)</f>
        <v>3865</v>
      </c>
      <c r="G104" s="3">
        <f t="shared" si="36"/>
        <v>0</v>
      </c>
      <c r="H104" s="3">
        <f t="shared" si="36"/>
        <v>0</v>
      </c>
      <c r="I104" s="3">
        <f t="shared" si="36"/>
        <v>0</v>
      </c>
      <c r="J104" s="3">
        <f t="shared" si="36"/>
        <v>0</v>
      </c>
      <c r="K104" s="3">
        <f t="shared" si="36"/>
        <v>0</v>
      </c>
      <c r="L104" s="3">
        <f t="shared" si="36"/>
        <v>0</v>
      </c>
      <c r="M104" s="3">
        <f t="shared" si="36"/>
        <v>0</v>
      </c>
      <c r="N104" s="3">
        <f t="shared" si="36"/>
        <v>0</v>
      </c>
      <c r="O104" s="3">
        <f t="shared" si="36"/>
        <v>0</v>
      </c>
      <c r="P104" s="3">
        <f t="shared" si="36"/>
        <v>0</v>
      </c>
      <c r="Q104" s="3">
        <f t="shared" si="36"/>
        <v>0</v>
      </c>
      <c r="R104" s="3">
        <f t="shared" si="36"/>
        <v>0</v>
      </c>
      <c r="S104" s="3">
        <f t="shared" si="36"/>
        <v>0</v>
      </c>
      <c r="T104" s="3">
        <f t="shared" si="36"/>
        <v>0</v>
      </c>
      <c r="U104" s="3">
        <f t="shared" si="36"/>
        <v>0</v>
      </c>
      <c r="V104" s="3">
        <f t="shared" si="36"/>
        <v>0</v>
      </c>
      <c r="W104" s="3">
        <f t="shared" si="36"/>
        <v>0</v>
      </c>
      <c r="X104" s="3">
        <f t="shared" si="36"/>
        <v>0</v>
      </c>
      <c r="Y104" s="3">
        <f t="shared" si="36"/>
        <v>0</v>
      </c>
      <c r="Z104" s="3">
        <f t="shared" si="36"/>
        <v>0</v>
      </c>
      <c r="AA104" s="3">
        <f t="shared" si="36"/>
        <v>0</v>
      </c>
      <c r="AB104" s="3">
        <f t="shared" si="36"/>
        <v>0</v>
      </c>
      <c r="AC104" s="3">
        <f t="shared" si="36"/>
        <v>0</v>
      </c>
      <c r="AD104" s="3">
        <f t="shared" si="36"/>
        <v>0</v>
      </c>
      <c r="AE104" s="3">
        <f t="shared" si="36"/>
        <v>0</v>
      </c>
      <c r="AF104" s="3">
        <f t="shared" si="36"/>
        <v>0</v>
      </c>
      <c r="AG104" s="3">
        <f t="shared" si="36"/>
        <v>0</v>
      </c>
      <c r="AH104" s="3">
        <f t="shared" si="36"/>
        <v>0</v>
      </c>
      <c r="AI104" s="3">
        <f t="shared" si="36"/>
        <v>0</v>
      </c>
      <c r="AJ104" s="3">
        <f t="shared" si="36"/>
        <v>0</v>
      </c>
      <c r="AK104" s="3">
        <f t="shared" si="36"/>
        <v>0</v>
      </c>
      <c r="AL104" s="3">
        <f t="shared" si="36"/>
        <v>0</v>
      </c>
      <c r="AM104" s="3">
        <f t="shared" si="36"/>
        <v>0</v>
      </c>
      <c r="AN104" s="3">
        <f t="shared" si="36"/>
        <v>0</v>
      </c>
      <c r="AO104" s="3">
        <f t="shared" si="36"/>
        <v>0</v>
      </c>
      <c r="AP104" s="3">
        <f t="shared" si="36"/>
        <v>0</v>
      </c>
      <c r="AQ104" s="3">
        <f t="shared" si="36"/>
        <v>0</v>
      </c>
      <c r="AR104" s="3">
        <f t="shared" si="36"/>
        <v>0</v>
      </c>
      <c r="AS104" s="3">
        <f t="shared" si="36"/>
        <v>0</v>
      </c>
      <c r="AT104" s="3">
        <f t="shared" si="36"/>
        <v>0</v>
      </c>
      <c r="AU104" s="3">
        <f t="shared" si="36"/>
        <v>0</v>
      </c>
      <c r="AV104" s="3">
        <f t="shared" si="36"/>
        <v>0</v>
      </c>
      <c r="AW104" s="3">
        <f t="shared" si="36"/>
        <v>0</v>
      </c>
      <c r="AX104" s="3">
        <f t="shared" si="36"/>
        <v>0</v>
      </c>
      <c r="AY104" s="3">
        <f t="shared" si="36"/>
        <v>0</v>
      </c>
      <c r="AZ104" s="3">
        <f t="shared" si="36"/>
        <v>0</v>
      </c>
      <c r="BA104" s="3">
        <f t="shared" si="36"/>
        <v>0</v>
      </c>
      <c r="BB104" s="12"/>
      <c r="BC104" s="12"/>
      <c r="BD104" s="3"/>
      <c r="BE104" s="3"/>
      <c r="BF104" s="11">
        <f t="shared" si="30"/>
        <v>0</v>
      </c>
    </row>
    <row r="105" spans="1:58" ht="16.5">
      <c r="A105" s="10" t="s">
        <v>74</v>
      </c>
      <c r="B105" s="10" t="s">
        <v>107</v>
      </c>
      <c r="C105" s="60" t="s">
        <v>108</v>
      </c>
      <c r="D105" s="61"/>
      <c r="E105" s="55">
        <v>3865</v>
      </c>
      <c r="F105" s="9">
        <f t="shared" si="23"/>
        <v>3865</v>
      </c>
      <c r="G105" s="9">
        <f>SUM(H105:BA105)</f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D105" s="9"/>
      <c r="BE105" s="9"/>
      <c r="BF105" s="9">
        <f t="shared" si="30"/>
        <v>0</v>
      </c>
    </row>
    <row r="106" spans="1:58" s="44" customFormat="1" ht="16.5">
      <c r="A106" s="62" t="s">
        <v>75</v>
      </c>
      <c r="B106" s="64"/>
      <c r="C106" s="64"/>
      <c r="D106" s="63"/>
      <c r="E106" s="54">
        <f>SUM(E107:E107)</f>
        <v>22132.8</v>
      </c>
      <c r="F106" s="3">
        <f aca="true" t="shared" si="37" ref="F106:BA106">SUM(F107:F107)</f>
        <v>22602.8</v>
      </c>
      <c r="G106" s="3">
        <f t="shared" si="37"/>
        <v>470</v>
      </c>
      <c r="H106" s="3">
        <f t="shared" si="37"/>
        <v>0</v>
      </c>
      <c r="I106" s="3">
        <f t="shared" si="37"/>
        <v>0</v>
      </c>
      <c r="J106" s="3">
        <f t="shared" si="37"/>
        <v>0</v>
      </c>
      <c r="K106" s="3">
        <f t="shared" si="37"/>
        <v>0</v>
      </c>
      <c r="L106" s="3">
        <f t="shared" si="37"/>
        <v>0</v>
      </c>
      <c r="M106" s="3">
        <f t="shared" si="37"/>
        <v>0</v>
      </c>
      <c r="N106" s="3">
        <f t="shared" si="37"/>
        <v>0</v>
      </c>
      <c r="O106" s="3">
        <f>SUM(O107:O107)</f>
        <v>470</v>
      </c>
      <c r="P106" s="3">
        <f t="shared" si="37"/>
        <v>0</v>
      </c>
      <c r="Q106" s="3">
        <f t="shared" si="37"/>
        <v>0</v>
      </c>
      <c r="R106" s="3">
        <f t="shared" si="37"/>
        <v>0</v>
      </c>
      <c r="S106" s="3">
        <f t="shared" si="37"/>
        <v>0</v>
      </c>
      <c r="T106" s="3">
        <f t="shared" si="37"/>
        <v>0</v>
      </c>
      <c r="U106" s="3">
        <f t="shared" si="37"/>
        <v>0</v>
      </c>
      <c r="V106" s="3">
        <f t="shared" si="37"/>
        <v>0</v>
      </c>
      <c r="W106" s="3">
        <f t="shared" si="37"/>
        <v>0</v>
      </c>
      <c r="X106" s="3">
        <f t="shared" si="37"/>
        <v>0</v>
      </c>
      <c r="Y106" s="3">
        <f t="shared" si="37"/>
        <v>0</v>
      </c>
      <c r="Z106" s="3">
        <f t="shared" si="37"/>
        <v>0</v>
      </c>
      <c r="AA106" s="3">
        <f t="shared" si="37"/>
        <v>0</v>
      </c>
      <c r="AB106" s="3">
        <f t="shared" si="37"/>
        <v>0</v>
      </c>
      <c r="AC106" s="3">
        <f t="shared" si="37"/>
        <v>0</v>
      </c>
      <c r="AD106" s="3">
        <f t="shared" si="37"/>
        <v>0</v>
      </c>
      <c r="AE106" s="3">
        <f t="shared" si="37"/>
        <v>0</v>
      </c>
      <c r="AF106" s="3">
        <f t="shared" si="37"/>
        <v>0</v>
      </c>
      <c r="AG106" s="3">
        <f t="shared" si="37"/>
        <v>0</v>
      </c>
      <c r="AH106" s="3">
        <f t="shared" si="37"/>
        <v>0</v>
      </c>
      <c r="AI106" s="3">
        <f t="shared" si="37"/>
        <v>0</v>
      </c>
      <c r="AJ106" s="3">
        <f t="shared" si="37"/>
        <v>0</v>
      </c>
      <c r="AK106" s="3">
        <f t="shared" si="37"/>
        <v>0</v>
      </c>
      <c r="AL106" s="3">
        <f t="shared" si="37"/>
        <v>0</v>
      </c>
      <c r="AM106" s="3">
        <f t="shared" si="37"/>
        <v>0</v>
      </c>
      <c r="AN106" s="3">
        <f t="shared" si="37"/>
        <v>0</v>
      </c>
      <c r="AO106" s="3">
        <f t="shared" si="37"/>
        <v>0</v>
      </c>
      <c r="AP106" s="3">
        <f t="shared" si="37"/>
        <v>0</v>
      </c>
      <c r="AQ106" s="3">
        <f t="shared" si="37"/>
        <v>0</v>
      </c>
      <c r="AR106" s="3">
        <f t="shared" si="37"/>
        <v>0</v>
      </c>
      <c r="AS106" s="3">
        <f t="shared" si="37"/>
        <v>0</v>
      </c>
      <c r="AT106" s="3">
        <f t="shared" si="37"/>
        <v>0</v>
      </c>
      <c r="AU106" s="3">
        <f t="shared" si="37"/>
        <v>0</v>
      </c>
      <c r="AV106" s="3">
        <f t="shared" si="37"/>
        <v>0</v>
      </c>
      <c r="AW106" s="3">
        <f t="shared" si="37"/>
        <v>0</v>
      </c>
      <c r="AX106" s="3">
        <f t="shared" si="37"/>
        <v>0</v>
      </c>
      <c r="AY106" s="3">
        <f t="shared" si="37"/>
        <v>0</v>
      </c>
      <c r="AZ106" s="3">
        <f t="shared" si="37"/>
        <v>0</v>
      </c>
      <c r="BA106" s="3">
        <f t="shared" si="37"/>
        <v>0</v>
      </c>
      <c r="BB106" s="12"/>
      <c r="BC106" s="12"/>
      <c r="BD106" s="3"/>
      <c r="BE106" s="3"/>
      <c r="BF106" s="11">
        <f t="shared" si="30"/>
        <v>0</v>
      </c>
    </row>
    <row r="107" spans="1:58" ht="16.5">
      <c r="A107" s="6" t="s">
        <v>76</v>
      </c>
      <c r="B107" s="6" t="s">
        <v>98</v>
      </c>
      <c r="C107" s="60" t="s">
        <v>99</v>
      </c>
      <c r="D107" s="61"/>
      <c r="E107" s="55">
        <v>22132.8</v>
      </c>
      <c r="F107" s="9">
        <f t="shared" si="23"/>
        <v>22602.8</v>
      </c>
      <c r="G107" s="9">
        <f>SUM(H107:BA107)</f>
        <v>470</v>
      </c>
      <c r="H107" s="9"/>
      <c r="I107" s="9"/>
      <c r="J107" s="9"/>
      <c r="K107" s="9"/>
      <c r="L107" s="9"/>
      <c r="M107" s="9"/>
      <c r="N107" s="9"/>
      <c r="O107" s="9">
        <v>470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D107" s="9"/>
      <c r="BE107" s="9"/>
      <c r="BF107" s="9">
        <f t="shared" si="30"/>
        <v>0</v>
      </c>
    </row>
    <row r="108" spans="1:58" s="44" customFormat="1" ht="27.75" customHeight="1" hidden="1">
      <c r="A108" s="62" t="s">
        <v>77</v>
      </c>
      <c r="B108" s="64"/>
      <c r="C108" s="64"/>
      <c r="D108" s="63"/>
      <c r="E108" s="54">
        <f>SUM(E109)</f>
        <v>0</v>
      </c>
      <c r="F108" s="3">
        <f aca="true" t="shared" si="38" ref="F108:BA108">SUM(F109)</f>
        <v>0</v>
      </c>
      <c r="G108" s="3">
        <f t="shared" si="38"/>
        <v>0</v>
      </c>
      <c r="H108" s="3">
        <f t="shared" si="38"/>
        <v>0</v>
      </c>
      <c r="I108" s="3">
        <f t="shared" si="38"/>
        <v>0</v>
      </c>
      <c r="J108" s="3">
        <f t="shared" si="38"/>
        <v>0</v>
      </c>
      <c r="K108" s="3">
        <f t="shared" si="38"/>
        <v>0</v>
      </c>
      <c r="L108" s="3">
        <f t="shared" si="38"/>
        <v>0</v>
      </c>
      <c r="M108" s="3">
        <f t="shared" si="38"/>
        <v>0</v>
      </c>
      <c r="N108" s="3">
        <f t="shared" si="38"/>
        <v>0</v>
      </c>
      <c r="O108" s="3">
        <f t="shared" si="38"/>
        <v>0</v>
      </c>
      <c r="P108" s="3"/>
      <c r="Q108" s="3">
        <f t="shared" si="38"/>
        <v>0</v>
      </c>
      <c r="R108" s="3">
        <f t="shared" si="38"/>
        <v>0</v>
      </c>
      <c r="S108" s="3">
        <f t="shared" si="38"/>
        <v>0</v>
      </c>
      <c r="T108" s="3">
        <f t="shared" si="38"/>
        <v>0</v>
      </c>
      <c r="U108" s="3">
        <f t="shared" si="38"/>
        <v>0</v>
      </c>
      <c r="V108" s="3">
        <f t="shared" si="38"/>
        <v>0</v>
      </c>
      <c r="W108" s="3">
        <f t="shared" si="38"/>
        <v>0</v>
      </c>
      <c r="X108" s="3">
        <f t="shared" si="38"/>
        <v>0</v>
      </c>
      <c r="Y108" s="3">
        <f t="shared" si="38"/>
        <v>0</v>
      </c>
      <c r="Z108" s="3">
        <f t="shared" si="38"/>
        <v>0</v>
      </c>
      <c r="AA108" s="3">
        <f t="shared" si="38"/>
        <v>0</v>
      </c>
      <c r="AB108" s="3">
        <f t="shared" si="38"/>
        <v>0</v>
      </c>
      <c r="AC108" s="3">
        <f t="shared" si="38"/>
        <v>0</v>
      </c>
      <c r="AD108" s="3">
        <f t="shared" si="38"/>
        <v>0</v>
      </c>
      <c r="AE108" s="3">
        <f t="shared" si="38"/>
        <v>0</v>
      </c>
      <c r="AF108" s="3">
        <f t="shared" si="38"/>
        <v>0</v>
      </c>
      <c r="AG108" s="3">
        <f t="shared" si="38"/>
        <v>0</v>
      </c>
      <c r="AH108" s="3">
        <f t="shared" si="38"/>
        <v>0</v>
      </c>
      <c r="AI108" s="3">
        <f t="shared" si="38"/>
        <v>0</v>
      </c>
      <c r="AJ108" s="3">
        <f t="shared" si="38"/>
        <v>0</v>
      </c>
      <c r="AK108" s="3">
        <f t="shared" si="38"/>
        <v>0</v>
      </c>
      <c r="AL108" s="3">
        <f t="shared" si="38"/>
        <v>0</v>
      </c>
      <c r="AM108" s="3">
        <f t="shared" si="38"/>
        <v>0</v>
      </c>
      <c r="AN108" s="3">
        <f t="shared" si="38"/>
        <v>0</v>
      </c>
      <c r="AO108" s="3">
        <f t="shared" si="38"/>
        <v>0</v>
      </c>
      <c r="AP108" s="3">
        <f t="shared" si="38"/>
        <v>0</v>
      </c>
      <c r="AQ108" s="3">
        <f t="shared" si="38"/>
        <v>0</v>
      </c>
      <c r="AR108" s="3">
        <f t="shared" si="38"/>
        <v>0</v>
      </c>
      <c r="AS108" s="3">
        <f t="shared" si="38"/>
        <v>0</v>
      </c>
      <c r="AT108" s="3">
        <f t="shared" si="38"/>
        <v>0</v>
      </c>
      <c r="AU108" s="3">
        <f t="shared" si="38"/>
        <v>0</v>
      </c>
      <c r="AV108" s="3">
        <f t="shared" si="38"/>
        <v>0</v>
      </c>
      <c r="AW108" s="3">
        <f t="shared" si="38"/>
        <v>0</v>
      </c>
      <c r="AX108" s="3">
        <f t="shared" si="38"/>
        <v>0</v>
      </c>
      <c r="AY108" s="3">
        <f t="shared" si="38"/>
        <v>0</v>
      </c>
      <c r="AZ108" s="3">
        <f t="shared" si="38"/>
        <v>0</v>
      </c>
      <c r="BA108" s="3">
        <f t="shared" si="38"/>
        <v>0</v>
      </c>
      <c r="BB108" s="12"/>
      <c r="BC108" s="12"/>
      <c r="BD108" s="3"/>
      <c r="BE108" s="3"/>
      <c r="BF108" s="11">
        <f t="shared" si="30"/>
        <v>0</v>
      </c>
    </row>
    <row r="109" spans="1:58" ht="16.5" hidden="1">
      <c r="A109" s="10" t="s">
        <v>78</v>
      </c>
      <c r="B109" s="10" t="s">
        <v>103</v>
      </c>
      <c r="C109" s="60" t="s">
        <v>104</v>
      </c>
      <c r="D109" s="61"/>
      <c r="E109" s="55"/>
      <c r="F109" s="9">
        <f t="shared" si="23"/>
        <v>0</v>
      </c>
      <c r="G109" s="9">
        <f>SUM(H109:BA109)</f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D109" s="9"/>
      <c r="BE109" s="9"/>
      <c r="BF109" s="9">
        <f t="shared" si="30"/>
        <v>0</v>
      </c>
    </row>
    <row r="110" spans="1:58" s="44" customFormat="1" ht="16.5" customHeight="1">
      <c r="A110" s="62" t="s">
        <v>79</v>
      </c>
      <c r="B110" s="64"/>
      <c r="C110" s="64"/>
      <c r="D110" s="63"/>
      <c r="E110" s="54">
        <f>SUM(E111:E112)</f>
        <v>92605.3</v>
      </c>
      <c r="F110" s="3">
        <f aca="true" t="shared" si="39" ref="F110:BF110">SUM(F111:F112)</f>
        <v>117883.8</v>
      </c>
      <c r="G110" s="3">
        <f t="shared" si="39"/>
        <v>25278.5</v>
      </c>
      <c r="H110" s="3">
        <f t="shared" si="39"/>
        <v>25278.5</v>
      </c>
      <c r="I110" s="3">
        <f t="shared" si="39"/>
        <v>0</v>
      </c>
      <c r="J110" s="3">
        <f t="shared" si="39"/>
        <v>0</v>
      </c>
      <c r="K110" s="3">
        <f t="shared" si="39"/>
        <v>0</v>
      </c>
      <c r="L110" s="3">
        <f t="shared" si="39"/>
        <v>0</v>
      </c>
      <c r="M110" s="3">
        <f t="shared" si="39"/>
        <v>0</v>
      </c>
      <c r="N110" s="3">
        <f t="shared" si="39"/>
        <v>0</v>
      </c>
      <c r="O110" s="3">
        <f>SUM(O111:O112)</f>
        <v>0</v>
      </c>
      <c r="P110" s="3">
        <f t="shared" si="39"/>
        <v>0</v>
      </c>
      <c r="Q110" s="3">
        <f t="shared" si="39"/>
        <v>0</v>
      </c>
      <c r="R110" s="3">
        <f t="shared" si="39"/>
        <v>0</v>
      </c>
      <c r="S110" s="3">
        <f t="shared" si="39"/>
        <v>0</v>
      </c>
      <c r="T110" s="3">
        <f t="shared" si="39"/>
        <v>0</v>
      </c>
      <c r="U110" s="3">
        <f t="shared" si="39"/>
        <v>0</v>
      </c>
      <c r="V110" s="3">
        <f t="shared" si="39"/>
        <v>0</v>
      </c>
      <c r="W110" s="3">
        <f t="shared" si="39"/>
        <v>0</v>
      </c>
      <c r="X110" s="3">
        <f t="shared" si="39"/>
        <v>0</v>
      </c>
      <c r="Y110" s="3">
        <f t="shared" si="39"/>
        <v>0</v>
      </c>
      <c r="Z110" s="3">
        <f t="shared" si="39"/>
        <v>0</v>
      </c>
      <c r="AA110" s="3">
        <f t="shared" si="39"/>
        <v>0</v>
      </c>
      <c r="AB110" s="3">
        <f t="shared" si="39"/>
        <v>0</v>
      </c>
      <c r="AC110" s="3">
        <f t="shared" si="39"/>
        <v>0</v>
      </c>
      <c r="AD110" s="3">
        <f t="shared" si="39"/>
        <v>0</v>
      </c>
      <c r="AE110" s="3">
        <f t="shared" si="39"/>
        <v>0</v>
      </c>
      <c r="AF110" s="3">
        <f t="shared" si="39"/>
        <v>0</v>
      </c>
      <c r="AG110" s="3">
        <f t="shared" si="39"/>
        <v>0</v>
      </c>
      <c r="AH110" s="3">
        <f t="shared" si="39"/>
        <v>0</v>
      </c>
      <c r="AI110" s="3">
        <f t="shared" si="39"/>
        <v>0</v>
      </c>
      <c r="AJ110" s="3">
        <f t="shared" si="39"/>
        <v>0</v>
      </c>
      <c r="AK110" s="3">
        <f t="shared" si="39"/>
        <v>0</v>
      </c>
      <c r="AL110" s="3">
        <f t="shared" si="39"/>
        <v>0</v>
      </c>
      <c r="AM110" s="3">
        <f t="shared" si="39"/>
        <v>0</v>
      </c>
      <c r="AN110" s="3">
        <f t="shared" si="39"/>
        <v>0</v>
      </c>
      <c r="AO110" s="3">
        <f t="shared" si="39"/>
        <v>0</v>
      </c>
      <c r="AP110" s="3">
        <f t="shared" si="39"/>
        <v>0</v>
      </c>
      <c r="AQ110" s="3">
        <f t="shared" si="39"/>
        <v>0</v>
      </c>
      <c r="AR110" s="3">
        <f t="shared" si="39"/>
        <v>0</v>
      </c>
      <c r="AS110" s="3">
        <f t="shared" si="39"/>
        <v>0</v>
      </c>
      <c r="AT110" s="3">
        <f t="shared" si="39"/>
        <v>0</v>
      </c>
      <c r="AU110" s="3">
        <f t="shared" si="39"/>
        <v>0</v>
      </c>
      <c r="AV110" s="3">
        <f t="shared" si="39"/>
        <v>0</v>
      </c>
      <c r="AW110" s="3">
        <f>SUM(AW111:AW112)</f>
        <v>0</v>
      </c>
      <c r="AX110" s="3">
        <f>SUM(AX111:AX112)</f>
        <v>0</v>
      </c>
      <c r="AY110" s="3">
        <f>SUM(AY111:AY112)</f>
        <v>0</v>
      </c>
      <c r="AZ110" s="3">
        <f t="shared" si="39"/>
        <v>0</v>
      </c>
      <c r="BA110" s="3">
        <f t="shared" si="39"/>
        <v>0</v>
      </c>
      <c r="BB110" s="12"/>
      <c r="BC110" s="12"/>
      <c r="BD110" s="3"/>
      <c r="BE110" s="3"/>
      <c r="BF110" s="3">
        <f t="shared" si="39"/>
        <v>0</v>
      </c>
    </row>
    <row r="111" spans="1:58" ht="16.5" hidden="1">
      <c r="A111" s="10" t="s">
        <v>80</v>
      </c>
      <c r="B111" s="6" t="s">
        <v>98</v>
      </c>
      <c r="C111" s="60" t="s">
        <v>99</v>
      </c>
      <c r="D111" s="61"/>
      <c r="E111" s="55"/>
      <c r="F111" s="9">
        <f t="shared" si="23"/>
        <v>0</v>
      </c>
      <c r="G111" s="9">
        <f>SUM(H111:BA111)</f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D111" s="9"/>
      <c r="BE111" s="9"/>
      <c r="BF111" s="9">
        <f t="shared" si="30"/>
        <v>0</v>
      </c>
    </row>
    <row r="112" spans="1:58" ht="16.5">
      <c r="A112" s="10" t="s">
        <v>80</v>
      </c>
      <c r="B112" s="10" t="s">
        <v>103</v>
      </c>
      <c r="C112" s="60" t="s">
        <v>16</v>
      </c>
      <c r="D112" s="61"/>
      <c r="E112" s="55">
        <v>92605.3</v>
      </c>
      <c r="F112" s="9">
        <f>E112+G112</f>
        <v>117883.8</v>
      </c>
      <c r="G112" s="9">
        <f>SUM(H112:BA112)</f>
        <v>25278.5</v>
      </c>
      <c r="H112" s="9">
        <v>25278.5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D112" s="9"/>
      <c r="BE112" s="9"/>
      <c r="BF112" s="9">
        <f>BE112-BD112</f>
        <v>0</v>
      </c>
    </row>
    <row r="113" spans="1:58" s="44" customFormat="1" ht="16.5">
      <c r="A113" s="62" t="s">
        <v>81</v>
      </c>
      <c r="B113" s="64"/>
      <c r="C113" s="64"/>
      <c r="D113" s="63"/>
      <c r="E113" s="54">
        <f>SUM(E114:E121)</f>
        <v>256801.6</v>
      </c>
      <c r="F113" s="3">
        <f>SUM(F114:F121)</f>
        <v>252702.1</v>
      </c>
      <c r="G113" s="3">
        <f>SUM(G114:G121)</f>
        <v>-4099.5</v>
      </c>
      <c r="H113" s="3">
        <f>SUM(H114:H121)</f>
        <v>-1630.6</v>
      </c>
      <c r="I113" s="3">
        <f aca="true" t="shared" si="40" ref="I113:BA113">SUM(I114:I121)</f>
        <v>0</v>
      </c>
      <c r="J113" s="3">
        <f t="shared" si="40"/>
        <v>-9.5</v>
      </c>
      <c r="K113" s="3">
        <f t="shared" si="40"/>
        <v>0</v>
      </c>
      <c r="L113" s="3">
        <f t="shared" si="40"/>
        <v>0</v>
      </c>
      <c r="M113" s="3">
        <f t="shared" si="40"/>
        <v>-3.2</v>
      </c>
      <c r="N113" s="3">
        <f t="shared" si="40"/>
        <v>37.800000000000004</v>
      </c>
      <c r="O113" s="3">
        <f>SUM(O114:O121)</f>
        <v>-2494</v>
      </c>
      <c r="P113" s="3">
        <f t="shared" si="40"/>
        <v>0</v>
      </c>
      <c r="Q113" s="3">
        <f t="shared" si="40"/>
        <v>0</v>
      </c>
      <c r="R113" s="3">
        <f t="shared" si="40"/>
        <v>0</v>
      </c>
      <c r="S113" s="3">
        <f t="shared" si="40"/>
        <v>0</v>
      </c>
      <c r="T113" s="3">
        <f t="shared" si="40"/>
        <v>0</v>
      </c>
      <c r="U113" s="3">
        <f t="shared" si="40"/>
        <v>0</v>
      </c>
      <c r="V113" s="3">
        <f t="shared" si="40"/>
        <v>0</v>
      </c>
      <c r="W113" s="3">
        <f t="shared" si="40"/>
        <v>0</v>
      </c>
      <c r="X113" s="3">
        <f t="shared" si="40"/>
        <v>0</v>
      </c>
      <c r="Y113" s="3">
        <f t="shared" si="40"/>
        <v>0</v>
      </c>
      <c r="Z113" s="3">
        <f t="shared" si="40"/>
        <v>0</v>
      </c>
      <c r="AA113" s="3">
        <f t="shared" si="40"/>
        <v>0</v>
      </c>
      <c r="AB113" s="3">
        <f t="shared" si="40"/>
        <v>0</v>
      </c>
      <c r="AC113" s="3">
        <f t="shared" si="40"/>
        <v>0</v>
      </c>
      <c r="AD113" s="3">
        <f t="shared" si="40"/>
        <v>0</v>
      </c>
      <c r="AE113" s="3">
        <f t="shared" si="40"/>
        <v>0</v>
      </c>
      <c r="AF113" s="3">
        <f t="shared" si="40"/>
        <v>0</v>
      </c>
      <c r="AG113" s="3">
        <f t="shared" si="40"/>
        <v>0</v>
      </c>
      <c r="AH113" s="3">
        <f t="shared" si="40"/>
        <v>0</v>
      </c>
      <c r="AI113" s="3">
        <f t="shared" si="40"/>
        <v>0</v>
      </c>
      <c r="AJ113" s="3">
        <f t="shared" si="40"/>
        <v>0</v>
      </c>
      <c r="AK113" s="3">
        <f t="shared" si="40"/>
        <v>0</v>
      </c>
      <c r="AL113" s="3">
        <f t="shared" si="40"/>
        <v>0</v>
      </c>
      <c r="AM113" s="3">
        <f t="shared" si="40"/>
        <v>0</v>
      </c>
      <c r="AN113" s="3">
        <f t="shared" si="40"/>
        <v>0</v>
      </c>
      <c r="AO113" s="3">
        <f t="shared" si="40"/>
        <v>0</v>
      </c>
      <c r="AP113" s="3">
        <f t="shared" si="40"/>
        <v>0</v>
      </c>
      <c r="AQ113" s="3">
        <f t="shared" si="40"/>
        <v>0</v>
      </c>
      <c r="AR113" s="3">
        <f t="shared" si="40"/>
        <v>0</v>
      </c>
      <c r="AS113" s="3">
        <f t="shared" si="40"/>
        <v>0</v>
      </c>
      <c r="AT113" s="3">
        <f t="shared" si="40"/>
        <v>0</v>
      </c>
      <c r="AU113" s="3">
        <f t="shared" si="40"/>
        <v>0</v>
      </c>
      <c r="AV113" s="3">
        <f t="shared" si="40"/>
        <v>0</v>
      </c>
      <c r="AW113" s="3">
        <f>SUM(AW114:AW121)</f>
        <v>0</v>
      </c>
      <c r="AX113" s="3">
        <f>SUM(AX114:AX121)</f>
        <v>0</v>
      </c>
      <c r="AY113" s="3">
        <f>SUM(AY114:AY121)</f>
        <v>0</v>
      </c>
      <c r="AZ113" s="3">
        <f t="shared" si="40"/>
        <v>0</v>
      </c>
      <c r="BA113" s="3">
        <f t="shared" si="40"/>
        <v>0</v>
      </c>
      <c r="BB113" s="12"/>
      <c r="BC113" s="12"/>
      <c r="BD113" s="3"/>
      <c r="BE113" s="3"/>
      <c r="BF113" s="11">
        <f t="shared" si="30"/>
        <v>0</v>
      </c>
    </row>
    <row r="114" spans="1:58" ht="16.5">
      <c r="A114" s="5" t="s">
        <v>82</v>
      </c>
      <c r="B114" s="6" t="s">
        <v>98</v>
      </c>
      <c r="C114" s="60" t="s">
        <v>99</v>
      </c>
      <c r="D114" s="61"/>
      <c r="E114" s="55">
        <v>36678.1</v>
      </c>
      <c r="F114" s="9">
        <f t="shared" si="23"/>
        <v>36507.9</v>
      </c>
      <c r="G114" s="9">
        <f>SUM(H114:BA114)</f>
        <v>-170.2</v>
      </c>
      <c r="H114" s="9">
        <v>109.7</v>
      </c>
      <c r="I114" s="9"/>
      <c r="J114" s="9"/>
      <c r="K114" s="9"/>
      <c r="L114" s="9"/>
      <c r="M114" s="9"/>
      <c r="N114" s="9">
        <v>31.6</v>
      </c>
      <c r="O114" s="9">
        <v>-311.5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D114" s="9"/>
      <c r="BE114" s="9"/>
      <c r="BF114" s="9">
        <f t="shared" si="30"/>
        <v>0</v>
      </c>
    </row>
    <row r="115" spans="1:58" ht="16.5">
      <c r="A115" s="5" t="s">
        <v>82</v>
      </c>
      <c r="B115" s="6" t="s">
        <v>100</v>
      </c>
      <c r="C115" s="60" t="s">
        <v>12</v>
      </c>
      <c r="D115" s="61"/>
      <c r="E115" s="55">
        <v>80</v>
      </c>
      <c r="F115" s="9">
        <f t="shared" si="23"/>
        <v>93.1</v>
      </c>
      <c r="G115" s="9">
        <f aca="true" t="shared" si="41" ref="G115:G121">SUM(H115:BA115)</f>
        <v>13.1</v>
      </c>
      <c r="H115" s="9"/>
      <c r="I115" s="9"/>
      <c r="J115" s="9"/>
      <c r="K115" s="9"/>
      <c r="L115" s="9"/>
      <c r="M115" s="9"/>
      <c r="N115" s="9"/>
      <c r="O115" s="9">
        <v>13.1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D115" s="9"/>
      <c r="BE115" s="9"/>
      <c r="BF115" s="9">
        <f t="shared" si="30"/>
        <v>0</v>
      </c>
    </row>
    <row r="116" spans="1:58" ht="30" customHeight="1">
      <c r="A116" s="5" t="s">
        <v>82</v>
      </c>
      <c r="B116" s="6" t="s">
        <v>101</v>
      </c>
      <c r="C116" s="60" t="s">
        <v>102</v>
      </c>
      <c r="D116" s="61"/>
      <c r="E116" s="55">
        <v>21</v>
      </c>
      <c r="F116" s="9">
        <f t="shared" si="23"/>
        <v>21</v>
      </c>
      <c r="G116" s="9">
        <f t="shared" si="41"/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D116" s="9"/>
      <c r="BE116" s="9"/>
      <c r="BF116" s="9">
        <f t="shared" si="30"/>
        <v>0</v>
      </c>
    </row>
    <row r="117" spans="1:58" ht="16.5">
      <c r="A117" s="5" t="s">
        <v>82</v>
      </c>
      <c r="B117" s="6" t="s">
        <v>105</v>
      </c>
      <c r="C117" s="60" t="s">
        <v>106</v>
      </c>
      <c r="D117" s="61"/>
      <c r="E117" s="55">
        <v>127121.6</v>
      </c>
      <c r="F117" s="9">
        <f t="shared" si="23"/>
        <v>126666.6</v>
      </c>
      <c r="G117" s="9">
        <f t="shared" si="41"/>
        <v>-455</v>
      </c>
      <c r="H117" s="9"/>
      <c r="I117" s="9"/>
      <c r="J117" s="9">
        <v>-0.3</v>
      </c>
      <c r="K117" s="9"/>
      <c r="L117" s="9"/>
      <c r="M117" s="9"/>
      <c r="N117" s="9"/>
      <c r="O117" s="9">
        <f>-454.7</f>
        <v>-454.7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D117" s="9"/>
      <c r="BE117" s="9"/>
      <c r="BF117" s="9">
        <f t="shared" si="30"/>
        <v>0</v>
      </c>
    </row>
    <row r="118" spans="1:58" ht="16.5">
      <c r="A118" s="5" t="s">
        <v>82</v>
      </c>
      <c r="B118" s="10" t="s">
        <v>110</v>
      </c>
      <c r="C118" s="60" t="s">
        <v>111</v>
      </c>
      <c r="D118" s="61"/>
      <c r="E118" s="55">
        <v>33000</v>
      </c>
      <c r="F118" s="9">
        <f t="shared" si="23"/>
        <v>30836</v>
      </c>
      <c r="G118" s="9">
        <f>SUM(H118:BA118)</f>
        <v>-2164</v>
      </c>
      <c r="H118" s="9">
        <v>-544.8</v>
      </c>
      <c r="I118" s="9"/>
      <c r="J118" s="9"/>
      <c r="K118" s="9"/>
      <c r="L118" s="9"/>
      <c r="M118" s="9">
        <v>-3.2</v>
      </c>
      <c r="N118" s="9">
        <v>6.2</v>
      </c>
      <c r="O118" s="9">
        <v>-1622.2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D118" s="9"/>
      <c r="BE118" s="9"/>
      <c r="BF118" s="9">
        <f t="shared" si="30"/>
        <v>0</v>
      </c>
    </row>
    <row r="119" spans="1:58" ht="31.5" customHeight="1">
      <c r="A119" s="5" t="s">
        <v>82</v>
      </c>
      <c r="B119" s="10" t="s">
        <v>112</v>
      </c>
      <c r="C119" s="60" t="s">
        <v>113</v>
      </c>
      <c r="D119" s="61"/>
      <c r="E119" s="55">
        <v>3459</v>
      </c>
      <c r="F119" s="9">
        <f t="shared" si="23"/>
        <v>3474.8</v>
      </c>
      <c r="G119" s="9">
        <f t="shared" si="41"/>
        <v>15.8</v>
      </c>
      <c r="H119" s="9"/>
      <c r="I119" s="9"/>
      <c r="J119" s="9">
        <v>-1.2</v>
      </c>
      <c r="K119" s="9"/>
      <c r="L119" s="9"/>
      <c r="M119" s="9"/>
      <c r="N119" s="9"/>
      <c r="O119" s="9">
        <v>17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D119" s="9"/>
      <c r="BE119" s="9"/>
      <c r="BF119" s="9">
        <f t="shared" si="30"/>
        <v>0</v>
      </c>
    </row>
    <row r="120" spans="1:58" ht="16.5">
      <c r="A120" s="5" t="s">
        <v>82</v>
      </c>
      <c r="B120" s="6" t="s">
        <v>114</v>
      </c>
      <c r="C120" s="60" t="s">
        <v>115</v>
      </c>
      <c r="D120" s="61"/>
      <c r="E120" s="55">
        <v>158</v>
      </c>
      <c r="F120" s="9">
        <f t="shared" si="23"/>
        <v>158</v>
      </c>
      <c r="G120" s="9">
        <f t="shared" si="41"/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D120" s="9"/>
      <c r="BE120" s="9"/>
      <c r="BF120" s="9">
        <f t="shared" si="30"/>
        <v>0</v>
      </c>
    </row>
    <row r="121" spans="1:58" ht="16.5">
      <c r="A121" s="5" t="s">
        <v>82</v>
      </c>
      <c r="B121" s="6" t="s">
        <v>116</v>
      </c>
      <c r="C121" s="60" t="s">
        <v>117</v>
      </c>
      <c r="D121" s="61"/>
      <c r="E121" s="55">
        <v>56283.9</v>
      </c>
      <c r="F121" s="9">
        <f t="shared" si="23"/>
        <v>54944.700000000004</v>
      </c>
      <c r="G121" s="9">
        <f t="shared" si="41"/>
        <v>-1339.2</v>
      </c>
      <c r="H121" s="9">
        <v>-1195.5</v>
      </c>
      <c r="I121" s="9"/>
      <c r="J121" s="9">
        <v>-8</v>
      </c>
      <c r="K121" s="9"/>
      <c r="L121" s="9"/>
      <c r="M121" s="9"/>
      <c r="N121" s="9"/>
      <c r="O121" s="9">
        <f>-135.8+0.1</f>
        <v>-135.70000000000002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D121" s="9"/>
      <c r="BE121" s="9"/>
      <c r="BF121" s="9">
        <f t="shared" si="30"/>
        <v>0</v>
      </c>
    </row>
    <row r="122" spans="1:58" s="44" customFormat="1" ht="16.5" customHeight="1">
      <c r="A122" s="62" t="s">
        <v>83</v>
      </c>
      <c r="B122" s="64"/>
      <c r="C122" s="64"/>
      <c r="D122" s="63"/>
      <c r="E122" s="54">
        <f>SUM(E123:E130)</f>
        <v>538777.3999999999</v>
      </c>
      <c r="F122" s="3">
        <f>SUM(F123:F130)</f>
        <v>537163.3</v>
      </c>
      <c r="G122" s="3">
        <f>SUM(G123:G130)</f>
        <v>-1614.1</v>
      </c>
      <c r="H122" s="3">
        <f>SUM(H123:H130)</f>
        <v>-1371.4</v>
      </c>
      <c r="I122" s="3">
        <f aca="true" t="shared" si="42" ref="I122:BA122">SUM(I123:I130)</f>
        <v>0</v>
      </c>
      <c r="J122" s="3">
        <f t="shared" si="42"/>
        <v>0</v>
      </c>
      <c r="K122" s="3">
        <f t="shared" si="42"/>
        <v>0</v>
      </c>
      <c r="L122" s="3">
        <f t="shared" si="42"/>
        <v>0</v>
      </c>
      <c r="M122" s="3">
        <f t="shared" si="42"/>
        <v>-43.1</v>
      </c>
      <c r="N122" s="3">
        <f t="shared" si="42"/>
        <v>6650.2</v>
      </c>
      <c r="O122" s="3">
        <f>SUM(O123:O130)</f>
        <v>-2149</v>
      </c>
      <c r="P122" s="3">
        <f t="shared" si="42"/>
        <v>0</v>
      </c>
      <c r="Q122" s="3">
        <f t="shared" si="42"/>
        <v>-4701.8</v>
      </c>
      <c r="R122" s="3">
        <f t="shared" si="42"/>
        <v>0</v>
      </c>
      <c r="S122" s="3">
        <f t="shared" si="42"/>
        <v>0</v>
      </c>
      <c r="T122" s="3">
        <f t="shared" si="42"/>
        <v>0</v>
      </c>
      <c r="U122" s="3">
        <f t="shared" si="42"/>
        <v>0</v>
      </c>
      <c r="V122" s="3">
        <f t="shared" si="42"/>
        <v>0</v>
      </c>
      <c r="W122" s="3">
        <f t="shared" si="42"/>
        <v>0</v>
      </c>
      <c r="X122" s="3">
        <f t="shared" si="42"/>
        <v>0</v>
      </c>
      <c r="Y122" s="3">
        <f t="shared" si="42"/>
        <v>1</v>
      </c>
      <c r="Z122" s="3">
        <f t="shared" si="42"/>
        <v>0</v>
      </c>
      <c r="AA122" s="3">
        <f t="shared" si="42"/>
        <v>0</v>
      </c>
      <c r="AB122" s="3">
        <f t="shared" si="42"/>
        <v>0</v>
      </c>
      <c r="AC122" s="3">
        <f t="shared" si="42"/>
        <v>0</v>
      </c>
      <c r="AD122" s="3">
        <f t="shared" si="42"/>
        <v>0</v>
      </c>
      <c r="AE122" s="3">
        <f t="shared" si="42"/>
        <v>0</v>
      </c>
      <c r="AF122" s="3">
        <f t="shared" si="42"/>
        <v>0</v>
      </c>
      <c r="AG122" s="3">
        <f t="shared" si="42"/>
        <v>0</v>
      </c>
      <c r="AH122" s="3">
        <f t="shared" si="42"/>
        <v>0</v>
      </c>
      <c r="AI122" s="3">
        <f t="shared" si="42"/>
        <v>0</v>
      </c>
      <c r="AJ122" s="3">
        <f t="shared" si="42"/>
        <v>0</v>
      </c>
      <c r="AK122" s="3">
        <f t="shared" si="42"/>
        <v>0</v>
      </c>
      <c r="AL122" s="3">
        <f t="shared" si="42"/>
        <v>0</v>
      </c>
      <c r="AM122" s="3">
        <f t="shared" si="42"/>
        <v>0</v>
      </c>
      <c r="AN122" s="3">
        <f t="shared" si="42"/>
        <v>0</v>
      </c>
      <c r="AO122" s="3">
        <f t="shared" si="42"/>
        <v>0</v>
      </c>
      <c r="AP122" s="3">
        <f t="shared" si="42"/>
        <v>0</v>
      </c>
      <c r="AQ122" s="3">
        <f t="shared" si="42"/>
        <v>0</v>
      </c>
      <c r="AR122" s="3">
        <f t="shared" si="42"/>
        <v>0</v>
      </c>
      <c r="AS122" s="3">
        <f t="shared" si="42"/>
        <v>0</v>
      </c>
      <c r="AT122" s="3">
        <f t="shared" si="42"/>
        <v>0</v>
      </c>
      <c r="AU122" s="3">
        <f t="shared" si="42"/>
        <v>0</v>
      </c>
      <c r="AV122" s="3">
        <f t="shared" si="42"/>
        <v>0</v>
      </c>
      <c r="AW122" s="3">
        <f>SUM(AW123:AW130)</f>
        <v>0</v>
      </c>
      <c r="AX122" s="3">
        <f>SUM(AX123:AX130)</f>
        <v>0</v>
      </c>
      <c r="AY122" s="3">
        <f>SUM(AY123:AY130)</f>
        <v>0</v>
      </c>
      <c r="AZ122" s="3">
        <f t="shared" si="42"/>
        <v>0</v>
      </c>
      <c r="BA122" s="3">
        <f t="shared" si="42"/>
        <v>0</v>
      </c>
      <c r="BB122" s="12"/>
      <c r="BC122" s="12"/>
      <c r="BD122" s="3"/>
      <c r="BE122" s="3"/>
      <c r="BF122" s="11">
        <f t="shared" si="30"/>
        <v>0</v>
      </c>
    </row>
    <row r="123" spans="1:58" ht="16.5">
      <c r="A123" s="5" t="s">
        <v>84</v>
      </c>
      <c r="B123" s="6" t="s">
        <v>98</v>
      </c>
      <c r="C123" s="60" t="s">
        <v>99</v>
      </c>
      <c r="D123" s="61"/>
      <c r="E123" s="55">
        <v>52292.1</v>
      </c>
      <c r="F123" s="9">
        <f t="shared" si="23"/>
        <v>52535.799999999996</v>
      </c>
      <c r="G123" s="9">
        <f aca="true" t="shared" si="43" ref="G123:G130">SUM(H123:BA123)</f>
        <v>243.7</v>
      </c>
      <c r="H123" s="9">
        <v>134</v>
      </c>
      <c r="I123" s="9"/>
      <c r="J123" s="9"/>
      <c r="K123" s="9"/>
      <c r="L123" s="9"/>
      <c r="M123" s="9"/>
      <c r="N123" s="9">
        <v>50</v>
      </c>
      <c r="O123" s="9">
        <v>59.7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D123" s="9"/>
      <c r="BE123" s="9"/>
      <c r="BF123" s="9">
        <f t="shared" si="30"/>
        <v>0</v>
      </c>
    </row>
    <row r="124" spans="1:58" ht="16.5">
      <c r="A124" s="5" t="s">
        <v>84</v>
      </c>
      <c r="B124" s="6" t="s">
        <v>100</v>
      </c>
      <c r="C124" s="60" t="s">
        <v>12</v>
      </c>
      <c r="D124" s="61"/>
      <c r="E124" s="55">
        <v>72</v>
      </c>
      <c r="F124" s="9">
        <f t="shared" si="23"/>
        <v>72</v>
      </c>
      <c r="G124" s="9">
        <f t="shared" si="43"/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D124" s="9"/>
      <c r="BE124" s="9"/>
      <c r="BF124" s="9">
        <f t="shared" si="30"/>
        <v>0</v>
      </c>
    </row>
    <row r="125" spans="1:58" ht="32.25" customHeight="1">
      <c r="A125" s="5" t="s">
        <v>84</v>
      </c>
      <c r="B125" s="6" t="s">
        <v>101</v>
      </c>
      <c r="C125" s="60" t="s">
        <v>102</v>
      </c>
      <c r="D125" s="61"/>
      <c r="E125" s="55">
        <v>46</v>
      </c>
      <c r="F125" s="9">
        <f t="shared" si="23"/>
        <v>46</v>
      </c>
      <c r="G125" s="9">
        <f t="shared" si="43"/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D125" s="9"/>
      <c r="BE125" s="9"/>
      <c r="BF125" s="9">
        <f t="shared" si="30"/>
        <v>0</v>
      </c>
    </row>
    <row r="126" spans="1:58" ht="16.5">
      <c r="A126" s="5" t="s">
        <v>84</v>
      </c>
      <c r="B126" s="6" t="s">
        <v>105</v>
      </c>
      <c r="C126" s="60" t="s">
        <v>106</v>
      </c>
      <c r="D126" s="61"/>
      <c r="E126" s="55">
        <v>311314.2</v>
      </c>
      <c r="F126" s="9">
        <f t="shared" si="23"/>
        <v>311955.5</v>
      </c>
      <c r="G126" s="9">
        <f t="shared" si="43"/>
        <v>641.3000000000002</v>
      </c>
      <c r="H126" s="9"/>
      <c r="I126" s="9"/>
      <c r="J126" s="9"/>
      <c r="K126" s="9"/>
      <c r="L126" s="9"/>
      <c r="M126" s="9"/>
      <c r="N126" s="9">
        <v>6594</v>
      </c>
      <c r="O126" s="9">
        <v>-2072.4</v>
      </c>
      <c r="P126" s="9"/>
      <c r="Q126" s="9">
        <v>-3880.3</v>
      </c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D126" s="9"/>
      <c r="BE126" s="9"/>
      <c r="BF126" s="9">
        <f t="shared" si="30"/>
        <v>0</v>
      </c>
    </row>
    <row r="127" spans="1:58" ht="16.5">
      <c r="A127" s="5" t="s">
        <v>84</v>
      </c>
      <c r="B127" s="10" t="s">
        <v>110</v>
      </c>
      <c r="C127" s="60" t="s">
        <v>111</v>
      </c>
      <c r="D127" s="61"/>
      <c r="E127" s="55">
        <v>44331.5</v>
      </c>
      <c r="F127" s="9">
        <f t="shared" si="23"/>
        <v>43516.9</v>
      </c>
      <c r="G127" s="9">
        <f>SUM(H127:BA127)</f>
        <v>-814.6</v>
      </c>
      <c r="H127" s="9"/>
      <c r="I127" s="9"/>
      <c r="J127" s="9"/>
      <c r="K127" s="9"/>
      <c r="L127" s="9"/>
      <c r="M127" s="9">
        <v>-43.1</v>
      </c>
      <c r="N127" s="9">
        <v>6.2</v>
      </c>
      <c r="O127" s="9">
        <v>-6.2</v>
      </c>
      <c r="Q127" s="9">
        <v>-771.5</v>
      </c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D127" s="9"/>
      <c r="BE127" s="9"/>
      <c r="BF127" s="9">
        <f t="shared" si="30"/>
        <v>0</v>
      </c>
    </row>
    <row r="128" spans="1:58" ht="32.25" customHeight="1">
      <c r="A128" s="5" t="s">
        <v>84</v>
      </c>
      <c r="B128" s="10" t="s">
        <v>112</v>
      </c>
      <c r="C128" s="60" t="s">
        <v>113</v>
      </c>
      <c r="D128" s="61"/>
      <c r="E128" s="55">
        <v>584.6</v>
      </c>
      <c r="F128" s="9">
        <f t="shared" si="23"/>
        <v>583.1</v>
      </c>
      <c r="G128" s="9">
        <f t="shared" si="43"/>
        <v>-1.5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>
        <v>-1.5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D128" s="9"/>
      <c r="BE128" s="9"/>
      <c r="BF128" s="9">
        <f t="shared" si="30"/>
        <v>0</v>
      </c>
    </row>
    <row r="129" spans="1:58" ht="16.5">
      <c r="A129" s="5" t="s">
        <v>84</v>
      </c>
      <c r="B129" s="6" t="s">
        <v>114</v>
      </c>
      <c r="C129" s="60" t="s">
        <v>115</v>
      </c>
      <c r="D129" s="61"/>
      <c r="E129" s="55">
        <v>108</v>
      </c>
      <c r="F129" s="9">
        <f t="shared" si="23"/>
        <v>118</v>
      </c>
      <c r="G129" s="9">
        <f t="shared" si="43"/>
        <v>10</v>
      </c>
      <c r="H129" s="9"/>
      <c r="I129" s="9"/>
      <c r="J129" s="9"/>
      <c r="K129" s="9"/>
      <c r="L129" s="9"/>
      <c r="M129" s="9"/>
      <c r="N129" s="9"/>
      <c r="O129" s="9">
        <v>10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D129" s="9"/>
      <c r="BE129" s="9"/>
      <c r="BF129" s="9">
        <f t="shared" si="30"/>
        <v>0</v>
      </c>
    </row>
    <row r="130" spans="1:58" ht="16.5">
      <c r="A130" s="5" t="s">
        <v>84</v>
      </c>
      <c r="B130" s="6" t="s">
        <v>116</v>
      </c>
      <c r="C130" s="60" t="s">
        <v>117</v>
      </c>
      <c r="D130" s="61"/>
      <c r="E130" s="55">
        <v>130029</v>
      </c>
      <c r="F130" s="9">
        <f aca="true" t="shared" si="44" ref="F130:F158">E130+G130</f>
        <v>128336</v>
      </c>
      <c r="G130" s="9">
        <f t="shared" si="43"/>
        <v>-1693</v>
      </c>
      <c r="H130" s="9">
        <v>-1505.4</v>
      </c>
      <c r="I130" s="9"/>
      <c r="J130" s="9"/>
      <c r="K130" s="9"/>
      <c r="L130" s="9"/>
      <c r="M130" s="9"/>
      <c r="N130" s="9"/>
      <c r="O130" s="9">
        <v>-140.1</v>
      </c>
      <c r="P130" s="9"/>
      <c r="Q130" s="9">
        <v>-50</v>
      </c>
      <c r="R130" s="9"/>
      <c r="S130" s="9"/>
      <c r="T130" s="9"/>
      <c r="U130" s="9"/>
      <c r="V130" s="9"/>
      <c r="W130" s="9"/>
      <c r="X130" s="9"/>
      <c r="Y130" s="9">
        <v>2.5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D130" s="9"/>
      <c r="BE130" s="9"/>
      <c r="BF130" s="9">
        <f t="shared" si="30"/>
        <v>0</v>
      </c>
    </row>
    <row r="131" spans="1:58" s="44" customFormat="1" ht="16.5" customHeight="1">
      <c r="A131" s="62" t="s">
        <v>85</v>
      </c>
      <c r="B131" s="64"/>
      <c r="C131" s="64"/>
      <c r="D131" s="63"/>
      <c r="E131" s="54">
        <f>SUM(E132:E139)</f>
        <v>231465.2</v>
      </c>
      <c r="F131" s="3">
        <f>SUM(F132:F139)</f>
        <v>228715.7</v>
      </c>
      <c r="G131" s="3">
        <f>SUM(G132:G139)</f>
        <v>-2749.5</v>
      </c>
      <c r="H131" s="3">
        <f>SUM(H132:H139)</f>
        <v>-1194.8999999999999</v>
      </c>
      <c r="I131" s="3">
        <f aca="true" t="shared" si="45" ref="I131:BA131">SUM(I132:I139)</f>
        <v>0</v>
      </c>
      <c r="J131" s="3">
        <f t="shared" si="45"/>
        <v>0</v>
      </c>
      <c r="K131" s="3">
        <f t="shared" si="45"/>
        <v>0</v>
      </c>
      <c r="L131" s="3">
        <f t="shared" si="45"/>
        <v>0</v>
      </c>
      <c r="M131" s="3">
        <f t="shared" si="45"/>
        <v>-6.3</v>
      </c>
      <c r="N131" s="3">
        <f t="shared" si="45"/>
        <v>445.3</v>
      </c>
      <c r="O131" s="3">
        <f>SUM(O132:O139)</f>
        <v>-1485.5</v>
      </c>
      <c r="P131" s="3">
        <f t="shared" si="45"/>
        <v>0</v>
      </c>
      <c r="Q131" s="3">
        <f t="shared" si="45"/>
        <v>-508.1</v>
      </c>
      <c r="R131" s="3">
        <f t="shared" si="45"/>
        <v>0</v>
      </c>
      <c r="S131" s="3">
        <f t="shared" si="45"/>
        <v>0</v>
      </c>
      <c r="T131" s="3">
        <f t="shared" si="45"/>
        <v>0</v>
      </c>
      <c r="U131" s="3">
        <f t="shared" si="45"/>
        <v>0</v>
      </c>
      <c r="V131" s="3">
        <f t="shared" si="45"/>
        <v>0</v>
      </c>
      <c r="W131" s="3">
        <f t="shared" si="45"/>
        <v>0</v>
      </c>
      <c r="X131" s="3">
        <f t="shared" si="45"/>
        <v>0</v>
      </c>
      <c r="Y131" s="3">
        <f t="shared" si="45"/>
        <v>0</v>
      </c>
      <c r="Z131" s="3">
        <f t="shared" si="45"/>
        <v>0</v>
      </c>
      <c r="AA131" s="3">
        <f t="shared" si="45"/>
        <v>0</v>
      </c>
      <c r="AB131" s="3">
        <f t="shared" si="45"/>
        <v>0</v>
      </c>
      <c r="AC131" s="3">
        <f t="shared" si="45"/>
        <v>0</v>
      </c>
      <c r="AD131" s="3">
        <f t="shared" si="45"/>
        <v>0</v>
      </c>
      <c r="AE131" s="3">
        <f t="shared" si="45"/>
        <v>0</v>
      </c>
      <c r="AF131" s="3">
        <f t="shared" si="45"/>
        <v>0</v>
      </c>
      <c r="AG131" s="3">
        <f t="shared" si="45"/>
        <v>0</v>
      </c>
      <c r="AH131" s="3">
        <f t="shared" si="45"/>
        <v>0</v>
      </c>
      <c r="AI131" s="3">
        <f t="shared" si="45"/>
        <v>0</v>
      </c>
      <c r="AJ131" s="3">
        <f t="shared" si="45"/>
        <v>0</v>
      </c>
      <c r="AK131" s="3">
        <f t="shared" si="45"/>
        <v>0</v>
      </c>
      <c r="AL131" s="3">
        <f t="shared" si="45"/>
        <v>0</v>
      </c>
      <c r="AM131" s="3">
        <f t="shared" si="45"/>
        <v>0</v>
      </c>
      <c r="AN131" s="3">
        <f t="shared" si="45"/>
        <v>0</v>
      </c>
      <c r="AO131" s="3">
        <f t="shared" si="45"/>
        <v>0</v>
      </c>
      <c r="AP131" s="3">
        <f t="shared" si="45"/>
        <v>0</v>
      </c>
      <c r="AQ131" s="3">
        <f t="shared" si="45"/>
        <v>0</v>
      </c>
      <c r="AR131" s="3">
        <f t="shared" si="45"/>
        <v>0</v>
      </c>
      <c r="AS131" s="3">
        <f t="shared" si="45"/>
        <v>0</v>
      </c>
      <c r="AT131" s="3">
        <f t="shared" si="45"/>
        <v>0</v>
      </c>
      <c r="AU131" s="3">
        <f t="shared" si="45"/>
        <v>0</v>
      </c>
      <c r="AV131" s="3">
        <f t="shared" si="45"/>
        <v>0</v>
      </c>
      <c r="AW131" s="3">
        <f>SUM(AW132:AW139)</f>
        <v>0</v>
      </c>
      <c r="AX131" s="3">
        <f>SUM(AX132:AX139)</f>
        <v>0</v>
      </c>
      <c r="AY131" s="3">
        <f>SUM(AY132:AY139)</f>
        <v>0</v>
      </c>
      <c r="AZ131" s="3">
        <f t="shared" si="45"/>
        <v>0</v>
      </c>
      <c r="BA131" s="3">
        <f t="shared" si="45"/>
        <v>0</v>
      </c>
      <c r="BB131" s="12"/>
      <c r="BC131" s="12"/>
      <c r="BD131" s="3"/>
      <c r="BE131" s="3"/>
      <c r="BF131" s="11">
        <f t="shared" si="30"/>
        <v>0</v>
      </c>
    </row>
    <row r="132" spans="1:58" ht="16.5">
      <c r="A132" s="5" t="s">
        <v>86</v>
      </c>
      <c r="B132" s="6" t="s">
        <v>98</v>
      </c>
      <c r="C132" s="60" t="s">
        <v>99</v>
      </c>
      <c r="D132" s="61"/>
      <c r="E132" s="55">
        <v>38093.3</v>
      </c>
      <c r="F132" s="9">
        <f t="shared" si="44"/>
        <v>38313.5</v>
      </c>
      <c r="G132" s="9">
        <f aca="true" t="shared" si="46" ref="G132:G139">SUM(H132:BA132)</f>
        <v>220.20000000000002</v>
      </c>
      <c r="H132" s="9">
        <v>-13.2</v>
      </c>
      <c r="I132" s="9"/>
      <c r="J132" s="9"/>
      <c r="K132" s="9"/>
      <c r="L132" s="9"/>
      <c r="M132" s="9"/>
      <c r="N132" s="9">
        <v>36</v>
      </c>
      <c r="O132" s="9">
        <v>197.4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D132" s="9"/>
      <c r="BE132" s="9"/>
      <c r="BF132" s="9">
        <f t="shared" si="30"/>
        <v>0</v>
      </c>
    </row>
    <row r="133" spans="1:58" ht="16.5">
      <c r="A133" s="5" t="s">
        <v>86</v>
      </c>
      <c r="B133" s="6" t="s">
        <v>100</v>
      </c>
      <c r="C133" s="60" t="s">
        <v>12</v>
      </c>
      <c r="D133" s="61"/>
      <c r="E133" s="55">
        <v>99</v>
      </c>
      <c r="F133" s="9">
        <f t="shared" si="44"/>
        <v>99</v>
      </c>
      <c r="G133" s="9">
        <f t="shared" si="46"/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D133" s="9"/>
      <c r="BE133" s="9"/>
      <c r="BF133" s="9">
        <f t="shared" si="30"/>
        <v>0</v>
      </c>
    </row>
    <row r="134" spans="1:58" ht="32.25" customHeight="1">
      <c r="A134" s="5" t="s">
        <v>86</v>
      </c>
      <c r="B134" s="6" t="s">
        <v>101</v>
      </c>
      <c r="C134" s="60" t="s">
        <v>102</v>
      </c>
      <c r="D134" s="61"/>
      <c r="E134" s="55">
        <v>21</v>
      </c>
      <c r="F134" s="9">
        <f t="shared" si="44"/>
        <v>21</v>
      </c>
      <c r="G134" s="9">
        <f t="shared" si="46"/>
        <v>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D134" s="9"/>
      <c r="BE134" s="9"/>
      <c r="BF134" s="9">
        <f t="shared" si="30"/>
        <v>0</v>
      </c>
    </row>
    <row r="135" spans="1:58" ht="16.5">
      <c r="A135" s="5" t="s">
        <v>86</v>
      </c>
      <c r="B135" s="6" t="s">
        <v>105</v>
      </c>
      <c r="C135" s="60" t="s">
        <v>106</v>
      </c>
      <c r="D135" s="61"/>
      <c r="E135" s="55">
        <v>86721</v>
      </c>
      <c r="F135" s="9">
        <f t="shared" si="44"/>
        <v>86174.3</v>
      </c>
      <c r="G135" s="9">
        <f t="shared" si="46"/>
        <v>-546.7</v>
      </c>
      <c r="H135" s="9">
        <v>157.4</v>
      </c>
      <c r="I135" s="9"/>
      <c r="J135" s="9"/>
      <c r="K135" s="9"/>
      <c r="L135" s="9"/>
      <c r="M135" s="9"/>
      <c r="N135" s="9">
        <v>406.2</v>
      </c>
      <c r="O135" s="9">
        <v>-602.2</v>
      </c>
      <c r="P135" s="9"/>
      <c r="Q135" s="9">
        <v>-508.1</v>
      </c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D135" s="9"/>
      <c r="BE135" s="9"/>
      <c r="BF135" s="9">
        <f t="shared" si="30"/>
        <v>0</v>
      </c>
    </row>
    <row r="136" spans="1:58" ht="16.5">
      <c r="A136" s="5" t="s">
        <v>86</v>
      </c>
      <c r="B136" s="10" t="s">
        <v>110</v>
      </c>
      <c r="C136" s="60" t="s">
        <v>111</v>
      </c>
      <c r="D136" s="61"/>
      <c r="E136" s="55">
        <v>24870.8</v>
      </c>
      <c r="F136" s="9">
        <f t="shared" si="44"/>
        <v>23917.7</v>
      </c>
      <c r="G136" s="9">
        <f>SUM(H136:BA136)</f>
        <v>-953.1</v>
      </c>
      <c r="H136" s="9"/>
      <c r="I136" s="9"/>
      <c r="J136" s="9"/>
      <c r="K136" s="9"/>
      <c r="L136" s="9"/>
      <c r="M136" s="9">
        <v>-6.3</v>
      </c>
      <c r="N136" s="9">
        <v>3.1</v>
      </c>
      <c r="O136" s="9">
        <v>-949.9</v>
      </c>
      <c r="P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D136" s="9"/>
      <c r="BE136" s="9"/>
      <c r="BF136" s="9">
        <f t="shared" si="30"/>
        <v>0</v>
      </c>
    </row>
    <row r="137" spans="1:58" ht="31.5" customHeight="1">
      <c r="A137" s="5" t="s">
        <v>86</v>
      </c>
      <c r="B137" s="10" t="s">
        <v>112</v>
      </c>
      <c r="C137" s="60" t="s">
        <v>113</v>
      </c>
      <c r="D137" s="61"/>
      <c r="E137" s="55">
        <v>6377.6</v>
      </c>
      <c r="F137" s="9">
        <f t="shared" si="44"/>
        <v>6377.6</v>
      </c>
      <c r="G137" s="9">
        <f t="shared" si="46"/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D137" s="9"/>
      <c r="BE137" s="9"/>
      <c r="BF137" s="9">
        <f t="shared" si="30"/>
        <v>0</v>
      </c>
    </row>
    <row r="138" spans="1:58" ht="16.5">
      <c r="A138" s="5" t="s">
        <v>86</v>
      </c>
      <c r="B138" s="6" t="s">
        <v>114</v>
      </c>
      <c r="C138" s="60" t="s">
        <v>115</v>
      </c>
      <c r="D138" s="61"/>
      <c r="E138" s="55">
        <v>108</v>
      </c>
      <c r="F138" s="9">
        <f t="shared" si="44"/>
        <v>108</v>
      </c>
      <c r="G138" s="9">
        <f t="shared" si="46"/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D138" s="9"/>
      <c r="BE138" s="9"/>
      <c r="BF138" s="9">
        <f t="shared" si="30"/>
        <v>0</v>
      </c>
    </row>
    <row r="139" spans="1:58" ht="16.5">
      <c r="A139" s="5" t="s">
        <v>86</v>
      </c>
      <c r="B139" s="6" t="s">
        <v>116</v>
      </c>
      <c r="C139" s="60" t="s">
        <v>117</v>
      </c>
      <c r="D139" s="61"/>
      <c r="E139" s="55">
        <v>75174.5</v>
      </c>
      <c r="F139" s="9">
        <f t="shared" si="44"/>
        <v>73704.6</v>
      </c>
      <c r="G139" s="9">
        <f t="shared" si="46"/>
        <v>-1469.8999999999999</v>
      </c>
      <c r="H139" s="9">
        <v>-1339.1</v>
      </c>
      <c r="I139" s="9"/>
      <c r="J139" s="9"/>
      <c r="K139" s="9"/>
      <c r="L139" s="9"/>
      <c r="M139" s="9"/>
      <c r="N139" s="9"/>
      <c r="O139" s="9">
        <v>-130.8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D139" s="9"/>
      <c r="BE139" s="9"/>
      <c r="BF139" s="9">
        <f t="shared" si="30"/>
        <v>0</v>
      </c>
    </row>
    <row r="140" spans="1:58" s="46" customFormat="1" ht="16.5" customHeight="1">
      <c r="A140" s="62" t="s">
        <v>87</v>
      </c>
      <c r="B140" s="64"/>
      <c r="C140" s="64"/>
      <c r="D140" s="63"/>
      <c r="E140" s="54">
        <f>SUM(E141:E149)</f>
        <v>171532.80000000002</v>
      </c>
      <c r="F140" s="3">
        <f>SUM(F141:F149)</f>
        <v>169845.8</v>
      </c>
      <c r="G140" s="3">
        <f>SUM(G141:G149)</f>
        <v>-1687</v>
      </c>
      <c r="H140" s="3">
        <f>SUM(H141:H149)</f>
        <v>797.1</v>
      </c>
      <c r="I140" s="3">
        <f aca="true" t="shared" si="47" ref="I140:BA140">SUM(I141:I149)</f>
        <v>0</v>
      </c>
      <c r="J140" s="3">
        <f t="shared" si="47"/>
        <v>0</v>
      </c>
      <c r="K140" s="3">
        <f t="shared" si="47"/>
        <v>0</v>
      </c>
      <c r="L140" s="3">
        <f t="shared" si="47"/>
        <v>0</v>
      </c>
      <c r="M140" s="3">
        <f t="shared" si="47"/>
        <v>-3.1</v>
      </c>
      <c r="N140" s="3">
        <f t="shared" si="47"/>
        <v>27.200000000000003</v>
      </c>
      <c r="O140" s="3">
        <f>SUM(O141:O149)</f>
        <v>145.39999999999995</v>
      </c>
      <c r="P140" s="3">
        <f t="shared" si="47"/>
        <v>0</v>
      </c>
      <c r="Q140" s="3">
        <f t="shared" si="47"/>
        <v>-2653.6</v>
      </c>
      <c r="R140" s="3">
        <f t="shared" si="47"/>
        <v>0</v>
      </c>
      <c r="S140" s="3">
        <f t="shared" si="47"/>
        <v>0</v>
      </c>
      <c r="T140" s="3">
        <f t="shared" si="47"/>
        <v>0</v>
      </c>
      <c r="U140" s="3">
        <f t="shared" si="47"/>
        <v>0</v>
      </c>
      <c r="V140" s="3">
        <f t="shared" si="47"/>
        <v>0</v>
      </c>
      <c r="W140" s="3">
        <f t="shared" si="47"/>
        <v>0</v>
      </c>
      <c r="X140" s="3">
        <f t="shared" si="47"/>
        <v>0</v>
      </c>
      <c r="Y140" s="3">
        <f t="shared" si="47"/>
        <v>0</v>
      </c>
      <c r="Z140" s="3">
        <f t="shared" si="47"/>
        <v>0</v>
      </c>
      <c r="AA140" s="3">
        <f t="shared" si="47"/>
        <v>0</v>
      </c>
      <c r="AB140" s="3">
        <f t="shared" si="47"/>
        <v>0</v>
      </c>
      <c r="AC140" s="3">
        <f>SUM(AC141:AC149)</f>
        <v>0</v>
      </c>
      <c r="AD140" s="3">
        <f t="shared" si="47"/>
        <v>0</v>
      </c>
      <c r="AE140" s="3">
        <f t="shared" si="47"/>
        <v>0</v>
      </c>
      <c r="AF140" s="3">
        <f t="shared" si="47"/>
        <v>0</v>
      </c>
      <c r="AG140" s="3">
        <f t="shared" si="47"/>
        <v>0</v>
      </c>
      <c r="AH140" s="3">
        <f t="shared" si="47"/>
        <v>0</v>
      </c>
      <c r="AI140" s="3">
        <f t="shared" si="47"/>
        <v>0</v>
      </c>
      <c r="AJ140" s="3">
        <f t="shared" si="47"/>
        <v>0</v>
      </c>
      <c r="AK140" s="3">
        <f t="shared" si="47"/>
        <v>0</v>
      </c>
      <c r="AL140" s="3">
        <f t="shared" si="47"/>
        <v>0</v>
      </c>
      <c r="AM140" s="3">
        <f t="shared" si="47"/>
        <v>0</v>
      </c>
      <c r="AN140" s="3">
        <f t="shared" si="47"/>
        <v>0</v>
      </c>
      <c r="AO140" s="3">
        <f t="shared" si="47"/>
        <v>0</v>
      </c>
      <c r="AP140" s="3">
        <f t="shared" si="47"/>
        <v>0</v>
      </c>
      <c r="AQ140" s="3">
        <f t="shared" si="47"/>
        <v>0</v>
      </c>
      <c r="AR140" s="3">
        <f t="shared" si="47"/>
        <v>0</v>
      </c>
      <c r="AS140" s="3">
        <f t="shared" si="47"/>
        <v>0</v>
      </c>
      <c r="AT140" s="3">
        <f t="shared" si="47"/>
        <v>0</v>
      </c>
      <c r="AU140" s="3">
        <f t="shared" si="47"/>
        <v>0</v>
      </c>
      <c r="AV140" s="3">
        <f t="shared" si="47"/>
        <v>0</v>
      </c>
      <c r="AW140" s="3">
        <f>SUM(AW141:AW149)</f>
        <v>0</v>
      </c>
      <c r="AX140" s="3">
        <f>SUM(AX141:AX149)</f>
        <v>0</v>
      </c>
      <c r="AY140" s="3">
        <f>SUM(AY141:AY149)</f>
        <v>0</v>
      </c>
      <c r="AZ140" s="3">
        <f t="shared" si="47"/>
        <v>0</v>
      </c>
      <c r="BA140" s="3">
        <f t="shared" si="47"/>
        <v>0</v>
      </c>
      <c r="BB140" s="45"/>
      <c r="BC140" s="45"/>
      <c r="BD140" s="3"/>
      <c r="BE140" s="3"/>
      <c r="BF140" s="11">
        <f t="shared" si="30"/>
        <v>0</v>
      </c>
    </row>
    <row r="141" spans="1:58" ht="16.5">
      <c r="A141" s="5" t="s">
        <v>88</v>
      </c>
      <c r="B141" s="6" t="s">
        <v>98</v>
      </c>
      <c r="C141" s="60" t="s">
        <v>99</v>
      </c>
      <c r="D141" s="61"/>
      <c r="E141" s="55">
        <v>31274</v>
      </c>
      <c r="F141" s="9">
        <f t="shared" si="44"/>
        <v>31632.2</v>
      </c>
      <c r="G141" s="9">
        <f aca="true" t="shared" si="48" ref="G141:G149">SUM(H141:BA141)</f>
        <v>358.2</v>
      </c>
      <c r="H141" s="9">
        <f>244.6-0.1</f>
        <v>244.5</v>
      </c>
      <c r="I141" s="9"/>
      <c r="J141" s="9"/>
      <c r="K141" s="9"/>
      <c r="L141" s="9"/>
      <c r="M141" s="9"/>
      <c r="N141" s="9">
        <v>21</v>
      </c>
      <c r="O141" s="9">
        <f>92.6+0.1</f>
        <v>92.69999999999999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D141" s="9"/>
      <c r="BE141" s="9"/>
      <c r="BF141" s="9">
        <f t="shared" si="30"/>
        <v>0</v>
      </c>
    </row>
    <row r="142" spans="1:58" ht="16.5">
      <c r="A142" s="5" t="s">
        <v>88</v>
      </c>
      <c r="B142" s="6" t="s">
        <v>100</v>
      </c>
      <c r="C142" s="60" t="s">
        <v>12</v>
      </c>
      <c r="D142" s="61"/>
      <c r="E142" s="55">
        <v>66</v>
      </c>
      <c r="F142" s="9">
        <f t="shared" si="44"/>
        <v>69.5</v>
      </c>
      <c r="G142" s="9">
        <f t="shared" si="48"/>
        <v>3.5</v>
      </c>
      <c r="H142" s="9"/>
      <c r="I142" s="9"/>
      <c r="J142" s="9"/>
      <c r="K142" s="9"/>
      <c r="L142" s="9"/>
      <c r="M142" s="9"/>
      <c r="N142" s="9"/>
      <c r="O142" s="9">
        <v>3.5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D142" s="9"/>
      <c r="BE142" s="9"/>
      <c r="BF142" s="9">
        <f t="shared" si="30"/>
        <v>0</v>
      </c>
    </row>
    <row r="143" spans="1:58" ht="30.75" customHeight="1">
      <c r="A143" s="5" t="s">
        <v>88</v>
      </c>
      <c r="B143" s="6" t="s">
        <v>101</v>
      </c>
      <c r="C143" s="60" t="s">
        <v>102</v>
      </c>
      <c r="D143" s="61"/>
      <c r="E143" s="55">
        <v>18</v>
      </c>
      <c r="F143" s="9">
        <f t="shared" si="44"/>
        <v>18</v>
      </c>
      <c r="G143" s="9">
        <f t="shared" si="48"/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D143" s="9"/>
      <c r="BE143" s="9"/>
      <c r="BF143" s="9">
        <f t="shared" si="30"/>
        <v>0</v>
      </c>
    </row>
    <row r="144" spans="1:58" ht="30.75" customHeight="1" hidden="1">
      <c r="A144" s="5" t="s">
        <v>88</v>
      </c>
      <c r="B144" s="6" t="s">
        <v>103</v>
      </c>
      <c r="C144" s="60" t="s">
        <v>104</v>
      </c>
      <c r="D144" s="61"/>
      <c r="E144" s="55">
        <v>0</v>
      </c>
      <c r="F144" s="9">
        <f>E144+G144</f>
        <v>0</v>
      </c>
      <c r="G144" s="9">
        <f>SUM(H144:BA144)</f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D144" s="9"/>
      <c r="BE144" s="9"/>
      <c r="BF144" s="9">
        <f>BE144-BD144</f>
        <v>0</v>
      </c>
    </row>
    <row r="145" spans="1:58" ht="16.5">
      <c r="A145" s="5" t="s">
        <v>88</v>
      </c>
      <c r="B145" s="6" t="s">
        <v>105</v>
      </c>
      <c r="C145" s="60" t="s">
        <v>106</v>
      </c>
      <c r="D145" s="61"/>
      <c r="E145" s="55">
        <v>79730.1</v>
      </c>
      <c r="F145" s="9">
        <f t="shared" si="44"/>
        <v>79431.20000000001</v>
      </c>
      <c r="G145" s="9">
        <f t="shared" si="48"/>
        <v>-298.9000000000001</v>
      </c>
      <c r="H145" s="9">
        <v>1340</v>
      </c>
      <c r="I145" s="9"/>
      <c r="J145" s="9"/>
      <c r="K145" s="9"/>
      <c r="L145" s="9"/>
      <c r="M145" s="9"/>
      <c r="N145" s="9"/>
      <c r="O145" s="9">
        <v>255.1</v>
      </c>
      <c r="P145" s="9"/>
      <c r="Q145" s="9">
        <v>-1894</v>
      </c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D145" s="9"/>
      <c r="BE145" s="9"/>
      <c r="BF145" s="9">
        <f t="shared" si="30"/>
        <v>0</v>
      </c>
    </row>
    <row r="146" spans="1:58" ht="16.5">
      <c r="A146" s="5" t="s">
        <v>88</v>
      </c>
      <c r="B146" s="10" t="s">
        <v>110</v>
      </c>
      <c r="C146" s="60" t="s">
        <v>111</v>
      </c>
      <c r="D146" s="61"/>
      <c r="E146" s="55">
        <v>16516.9</v>
      </c>
      <c r="F146" s="9">
        <f t="shared" si="44"/>
        <v>15657.500000000002</v>
      </c>
      <c r="G146" s="9">
        <f>SUM(H146:BA146)</f>
        <v>-859.4</v>
      </c>
      <c r="H146" s="9"/>
      <c r="I146" s="9"/>
      <c r="J146" s="9"/>
      <c r="K146" s="9"/>
      <c r="L146" s="9"/>
      <c r="M146" s="9">
        <v>-3.1</v>
      </c>
      <c r="N146" s="9">
        <v>3.1</v>
      </c>
      <c r="O146" s="9">
        <v>-99.8</v>
      </c>
      <c r="P146" s="9"/>
      <c r="Q146" s="9">
        <v>-759.6</v>
      </c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D146" s="9"/>
      <c r="BE146" s="9"/>
      <c r="BF146" s="9">
        <f t="shared" si="30"/>
        <v>0</v>
      </c>
    </row>
    <row r="147" spans="1:58" ht="29.25" customHeight="1">
      <c r="A147" s="5" t="s">
        <v>88</v>
      </c>
      <c r="B147" s="10" t="s">
        <v>112</v>
      </c>
      <c r="C147" s="60" t="s">
        <v>113</v>
      </c>
      <c r="D147" s="61"/>
      <c r="E147" s="55">
        <v>8141.2</v>
      </c>
      <c r="F147" s="9">
        <f t="shared" si="44"/>
        <v>8137.2</v>
      </c>
      <c r="G147" s="9">
        <f t="shared" si="48"/>
        <v>-3.9999999999999996</v>
      </c>
      <c r="H147" s="9"/>
      <c r="I147" s="9"/>
      <c r="J147" s="9"/>
      <c r="K147" s="9"/>
      <c r="L147" s="9"/>
      <c r="M147" s="9"/>
      <c r="N147" s="9">
        <v>3.1</v>
      </c>
      <c r="O147" s="9">
        <v>-7.1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D147" s="9"/>
      <c r="BE147" s="9"/>
      <c r="BF147" s="9">
        <f t="shared" si="30"/>
        <v>0</v>
      </c>
    </row>
    <row r="148" spans="1:58" ht="16.5">
      <c r="A148" s="5" t="s">
        <v>88</v>
      </c>
      <c r="B148" s="6" t="s">
        <v>114</v>
      </c>
      <c r="C148" s="60" t="s">
        <v>115</v>
      </c>
      <c r="D148" s="61"/>
      <c r="E148" s="55">
        <v>108</v>
      </c>
      <c r="F148" s="9">
        <f t="shared" si="44"/>
        <v>108</v>
      </c>
      <c r="G148" s="9">
        <f t="shared" si="48"/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D148" s="9"/>
      <c r="BE148" s="9"/>
      <c r="BF148" s="9">
        <f aca="true" t="shared" si="49" ref="BF148:BF155">BE148-BD148</f>
        <v>0</v>
      </c>
    </row>
    <row r="149" spans="1:58" ht="16.5">
      <c r="A149" s="5" t="s">
        <v>88</v>
      </c>
      <c r="B149" s="6" t="s">
        <v>116</v>
      </c>
      <c r="C149" s="60" t="s">
        <v>117</v>
      </c>
      <c r="D149" s="61"/>
      <c r="E149" s="55">
        <v>35678.6</v>
      </c>
      <c r="F149" s="9">
        <f t="shared" si="44"/>
        <v>34792.2</v>
      </c>
      <c r="G149" s="9">
        <f t="shared" si="48"/>
        <v>-886.4</v>
      </c>
      <c r="H149" s="9">
        <v>-787.4</v>
      </c>
      <c r="I149" s="9"/>
      <c r="J149" s="9"/>
      <c r="K149" s="9"/>
      <c r="L149" s="9"/>
      <c r="M149" s="9"/>
      <c r="N149" s="9"/>
      <c r="O149" s="9">
        <f>-99.1+0.1</f>
        <v>-99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D149" s="9"/>
      <c r="BE149" s="9"/>
      <c r="BF149" s="9">
        <f t="shared" si="49"/>
        <v>0</v>
      </c>
    </row>
    <row r="150" spans="1:58" s="44" customFormat="1" ht="16.5" customHeight="1">
      <c r="A150" s="62" t="s">
        <v>89</v>
      </c>
      <c r="B150" s="64"/>
      <c r="C150" s="64"/>
      <c r="D150" s="63"/>
      <c r="E150" s="54">
        <f>SUM(E151:E158)</f>
        <v>300637.4</v>
      </c>
      <c r="F150" s="3">
        <f>SUM(F151:F158)</f>
        <v>298458</v>
      </c>
      <c r="G150" s="3">
        <f>SUM(G151:G158)</f>
        <v>-2179.3999999999996</v>
      </c>
      <c r="H150" s="3">
        <f>SUM(H151:H158)</f>
        <v>-2456</v>
      </c>
      <c r="I150" s="3">
        <f aca="true" t="shared" si="50" ref="I150:BA150">SUM(I151:I158)</f>
        <v>0</v>
      </c>
      <c r="J150" s="3">
        <f t="shared" si="50"/>
        <v>-400</v>
      </c>
      <c r="K150" s="3">
        <f t="shared" si="50"/>
        <v>0</v>
      </c>
      <c r="L150" s="3">
        <f t="shared" si="50"/>
        <v>0</v>
      </c>
      <c r="M150" s="3">
        <v>-15.7</v>
      </c>
      <c r="N150" s="3">
        <f t="shared" si="50"/>
        <v>24.700000000000003</v>
      </c>
      <c r="O150" s="3">
        <f>SUM(O151:O158)</f>
        <v>667.5999999999999</v>
      </c>
      <c r="P150" s="3">
        <f t="shared" si="50"/>
        <v>0</v>
      </c>
      <c r="Q150" s="3">
        <f t="shared" si="50"/>
        <v>0</v>
      </c>
      <c r="R150" s="3">
        <f t="shared" si="50"/>
        <v>0</v>
      </c>
      <c r="S150" s="3">
        <f t="shared" si="50"/>
        <v>0</v>
      </c>
      <c r="T150" s="3">
        <f t="shared" si="50"/>
        <v>0</v>
      </c>
      <c r="U150" s="3">
        <f t="shared" si="50"/>
        <v>0</v>
      </c>
      <c r="V150" s="3">
        <f t="shared" si="50"/>
        <v>0</v>
      </c>
      <c r="W150" s="3">
        <f t="shared" si="50"/>
        <v>0</v>
      </c>
      <c r="X150" s="3">
        <f t="shared" si="50"/>
        <v>0</v>
      </c>
      <c r="Y150" s="3">
        <f t="shared" si="50"/>
        <v>0</v>
      </c>
      <c r="Z150" s="3">
        <f t="shared" si="50"/>
        <v>0</v>
      </c>
      <c r="AA150" s="3">
        <f t="shared" si="50"/>
        <v>0</v>
      </c>
      <c r="AB150" s="3">
        <f t="shared" si="50"/>
        <v>0</v>
      </c>
      <c r="AC150" s="3">
        <f t="shared" si="50"/>
        <v>0</v>
      </c>
      <c r="AD150" s="3">
        <f t="shared" si="50"/>
        <v>0</v>
      </c>
      <c r="AE150" s="3">
        <f t="shared" si="50"/>
        <v>0</v>
      </c>
      <c r="AF150" s="3">
        <f t="shared" si="50"/>
        <v>0</v>
      </c>
      <c r="AG150" s="3">
        <f t="shared" si="50"/>
        <v>0</v>
      </c>
      <c r="AH150" s="3">
        <f t="shared" si="50"/>
        <v>0</v>
      </c>
      <c r="AI150" s="3">
        <f t="shared" si="50"/>
        <v>0</v>
      </c>
      <c r="AJ150" s="3">
        <f t="shared" si="50"/>
        <v>0</v>
      </c>
      <c r="AK150" s="3">
        <f t="shared" si="50"/>
        <v>0</v>
      </c>
      <c r="AL150" s="3">
        <f t="shared" si="50"/>
        <v>0</v>
      </c>
      <c r="AM150" s="3">
        <f t="shared" si="50"/>
        <v>0</v>
      </c>
      <c r="AN150" s="3">
        <f t="shared" si="50"/>
        <v>0</v>
      </c>
      <c r="AO150" s="3">
        <f t="shared" si="50"/>
        <v>0</v>
      </c>
      <c r="AP150" s="3">
        <f t="shared" si="50"/>
        <v>0</v>
      </c>
      <c r="AQ150" s="3">
        <f t="shared" si="50"/>
        <v>0</v>
      </c>
      <c r="AR150" s="3">
        <f t="shared" si="50"/>
        <v>0</v>
      </c>
      <c r="AS150" s="3">
        <f t="shared" si="50"/>
        <v>0</v>
      </c>
      <c r="AT150" s="3">
        <f t="shared" si="50"/>
        <v>0</v>
      </c>
      <c r="AU150" s="3">
        <f t="shared" si="50"/>
        <v>0</v>
      </c>
      <c r="AV150" s="3">
        <f t="shared" si="50"/>
        <v>0</v>
      </c>
      <c r="AW150" s="3">
        <f>SUM(AW151:AW158)</f>
        <v>0</v>
      </c>
      <c r="AX150" s="3">
        <f>SUM(AX151:AX158)</f>
        <v>0</v>
      </c>
      <c r="AY150" s="3">
        <f>SUM(AY151:AY158)</f>
        <v>0</v>
      </c>
      <c r="AZ150" s="3">
        <f t="shared" si="50"/>
        <v>0</v>
      </c>
      <c r="BA150" s="3">
        <f t="shared" si="50"/>
        <v>0</v>
      </c>
      <c r="BB150" s="12"/>
      <c r="BC150" s="12"/>
      <c r="BD150" s="3"/>
      <c r="BE150" s="3"/>
      <c r="BF150" s="11">
        <f t="shared" si="49"/>
        <v>0</v>
      </c>
    </row>
    <row r="151" spans="1:58" ht="16.5">
      <c r="A151" s="5" t="s">
        <v>90</v>
      </c>
      <c r="B151" s="6" t="s">
        <v>98</v>
      </c>
      <c r="C151" s="60" t="s">
        <v>99</v>
      </c>
      <c r="D151" s="61"/>
      <c r="E151" s="55">
        <v>40845</v>
      </c>
      <c r="F151" s="9">
        <f t="shared" si="44"/>
        <v>41556.9</v>
      </c>
      <c r="G151" s="9">
        <f aca="true" t="shared" si="51" ref="G151:G158">SUM(H151:BA151)</f>
        <v>711.9</v>
      </c>
      <c r="H151" s="9">
        <v>216</v>
      </c>
      <c r="I151" s="9"/>
      <c r="J151" s="9"/>
      <c r="K151" s="9"/>
      <c r="L151" s="9"/>
      <c r="M151" s="9"/>
      <c r="N151" s="9">
        <v>21.6</v>
      </c>
      <c r="O151" s="9">
        <v>474.3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D151" s="9"/>
      <c r="BE151" s="9"/>
      <c r="BF151" s="9">
        <f t="shared" si="49"/>
        <v>0</v>
      </c>
    </row>
    <row r="152" spans="1:58" ht="16.5">
      <c r="A152" s="5" t="s">
        <v>90</v>
      </c>
      <c r="B152" s="6" t="s">
        <v>100</v>
      </c>
      <c r="C152" s="60" t="s">
        <v>12</v>
      </c>
      <c r="D152" s="61"/>
      <c r="E152" s="55">
        <v>115</v>
      </c>
      <c r="F152" s="9">
        <f t="shared" si="44"/>
        <v>115.2</v>
      </c>
      <c r="G152" s="9">
        <f t="shared" si="51"/>
        <v>0.2</v>
      </c>
      <c r="H152" s="9"/>
      <c r="I152" s="9"/>
      <c r="J152" s="9"/>
      <c r="K152" s="9"/>
      <c r="L152" s="9"/>
      <c r="M152" s="9"/>
      <c r="N152" s="9"/>
      <c r="O152" s="9">
        <v>0.2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D152" s="9"/>
      <c r="BE152" s="9"/>
      <c r="BF152" s="9">
        <f t="shared" si="49"/>
        <v>0</v>
      </c>
    </row>
    <row r="153" spans="1:58" ht="29.25" customHeight="1">
      <c r="A153" s="5" t="s">
        <v>90</v>
      </c>
      <c r="B153" s="6" t="s">
        <v>101</v>
      </c>
      <c r="C153" s="60" t="s">
        <v>102</v>
      </c>
      <c r="D153" s="61"/>
      <c r="E153" s="55">
        <v>54</v>
      </c>
      <c r="F153" s="9">
        <f t="shared" si="44"/>
        <v>54</v>
      </c>
      <c r="G153" s="9">
        <f t="shared" si="51"/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D153" s="9"/>
      <c r="BE153" s="9"/>
      <c r="BF153" s="9">
        <f t="shared" si="49"/>
        <v>0</v>
      </c>
    </row>
    <row r="154" spans="1:58" ht="16.5">
      <c r="A154" s="5" t="s">
        <v>90</v>
      </c>
      <c r="B154" s="6" t="s">
        <v>105</v>
      </c>
      <c r="C154" s="60" t="s">
        <v>106</v>
      </c>
      <c r="D154" s="61"/>
      <c r="E154" s="55">
        <v>161461.3</v>
      </c>
      <c r="F154" s="9">
        <f t="shared" si="44"/>
        <v>164723.3</v>
      </c>
      <c r="G154" s="9">
        <f t="shared" si="51"/>
        <v>3262</v>
      </c>
      <c r="H154" s="9">
        <v>2560.2</v>
      </c>
      <c r="I154" s="9"/>
      <c r="J154" s="9">
        <v>-302</v>
      </c>
      <c r="K154" s="9"/>
      <c r="L154" s="9"/>
      <c r="M154" s="9"/>
      <c r="N154" s="9"/>
      <c r="O154" s="9">
        <v>1003.8</v>
      </c>
      <c r="P154" s="9"/>
      <c r="Q154" s="9"/>
      <c r="R154" s="9"/>
      <c r="S154" s="9"/>
      <c r="T154" s="24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D154" s="9"/>
      <c r="BE154" s="9"/>
      <c r="BF154" s="9">
        <f t="shared" si="49"/>
        <v>0</v>
      </c>
    </row>
    <row r="155" spans="1:58" ht="16.5">
      <c r="A155" s="5" t="s">
        <v>90</v>
      </c>
      <c r="B155" s="10" t="s">
        <v>110</v>
      </c>
      <c r="C155" s="60" t="s">
        <v>111</v>
      </c>
      <c r="D155" s="61"/>
      <c r="E155" s="55">
        <v>25938.7</v>
      </c>
      <c r="F155" s="9">
        <f t="shared" si="44"/>
        <v>25765.7</v>
      </c>
      <c r="G155" s="9">
        <f>SUM(H155:BA155)</f>
        <v>-173.0000000000001</v>
      </c>
      <c r="H155" s="9">
        <v>544.8</v>
      </c>
      <c r="I155" s="9"/>
      <c r="J155" s="9"/>
      <c r="K155" s="9"/>
      <c r="L155" s="9"/>
      <c r="M155" s="9">
        <v>-15.7</v>
      </c>
      <c r="N155" s="9">
        <v>3.1</v>
      </c>
      <c r="O155" s="9">
        <v>-705.2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D155" s="9"/>
      <c r="BE155" s="9"/>
      <c r="BF155" s="9">
        <f t="shared" si="49"/>
        <v>0</v>
      </c>
    </row>
    <row r="156" spans="1:58" ht="29.25" customHeight="1">
      <c r="A156" s="5" t="s">
        <v>90</v>
      </c>
      <c r="B156" s="10" t="s">
        <v>112</v>
      </c>
      <c r="C156" s="60" t="s">
        <v>113</v>
      </c>
      <c r="D156" s="61"/>
      <c r="E156" s="55">
        <v>142.9</v>
      </c>
      <c r="F156" s="9">
        <f t="shared" si="44"/>
        <v>124.80000000000001</v>
      </c>
      <c r="G156" s="9">
        <f t="shared" si="51"/>
        <v>-18.1</v>
      </c>
      <c r="H156" s="9"/>
      <c r="I156" s="9"/>
      <c r="J156" s="9">
        <v>-18.1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D156" s="9"/>
      <c r="BE156" s="9"/>
      <c r="BF156" s="9">
        <f>BE156-BD156</f>
        <v>0</v>
      </c>
    </row>
    <row r="157" spans="1:58" ht="16.5">
      <c r="A157" s="5" t="s">
        <v>90</v>
      </c>
      <c r="B157" s="6" t="s">
        <v>114</v>
      </c>
      <c r="C157" s="60" t="s">
        <v>115</v>
      </c>
      <c r="D157" s="61"/>
      <c r="E157" s="55">
        <v>108</v>
      </c>
      <c r="F157" s="9">
        <f t="shared" si="44"/>
        <v>108</v>
      </c>
      <c r="G157" s="9">
        <f t="shared" si="51"/>
        <v>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D157" s="9"/>
      <c r="BE157" s="9"/>
      <c r="BF157" s="9">
        <f>BE157-BD157</f>
        <v>0</v>
      </c>
    </row>
    <row r="158" spans="1:58" ht="16.5">
      <c r="A158" s="5" t="s">
        <v>90</v>
      </c>
      <c r="B158" s="6" t="s">
        <v>116</v>
      </c>
      <c r="C158" s="60" t="s">
        <v>117</v>
      </c>
      <c r="D158" s="61"/>
      <c r="E158" s="55">
        <v>71972.5</v>
      </c>
      <c r="F158" s="9">
        <f t="shared" si="44"/>
        <v>66010.1</v>
      </c>
      <c r="G158" s="9">
        <f t="shared" si="51"/>
        <v>-5962.4</v>
      </c>
      <c r="H158" s="9">
        <v>-5777</v>
      </c>
      <c r="I158" s="9"/>
      <c r="J158" s="9">
        <v>-79.9</v>
      </c>
      <c r="K158" s="9"/>
      <c r="L158" s="9"/>
      <c r="M158" s="9"/>
      <c r="N158" s="9"/>
      <c r="O158" s="9">
        <v>-105.5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D158" s="9"/>
      <c r="BE158" s="9"/>
      <c r="BF158" s="9">
        <f>BE158-BD158</f>
        <v>0</v>
      </c>
    </row>
    <row r="159" spans="1:58" s="44" customFormat="1" ht="30" customHeight="1">
      <c r="A159" s="47"/>
      <c r="B159" s="47"/>
      <c r="C159" s="62" t="s">
        <v>21</v>
      </c>
      <c r="D159" s="63"/>
      <c r="E159" s="54">
        <f aca="true" t="shared" si="52" ref="E159:AJ159">E13+E22+E24+E26+E34+E37+E39+E41+E43+E45+E47+E49+E57+E64+E67+E73+E77+E81+E84+E90+E93+E97+E99+E101+E104+E106+E108+E113+E122+E131+E140+E150+E110</f>
        <v>8795731.200000001</v>
      </c>
      <c r="F159" s="3">
        <f t="shared" si="52"/>
        <v>9212242.1</v>
      </c>
      <c r="G159" s="3">
        <f>G13+G22+G24+G26+G34+G37+G39+G41+G43+G45+G47+G49+G57+G64+G67+G73+G77+G81+G84+G90+G93+G97+G99+G101+G104+G106+G108+G113+G122+G131+G140+G150+G110</f>
        <v>416510.9</v>
      </c>
      <c r="H159" s="3">
        <f t="shared" si="52"/>
        <v>261355.00000000003</v>
      </c>
      <c r="I159" s="3">
        <f t="shared" si="52"/>
        <v>450.4</v>
      </c>
      <c r="J159" s="3">
        <f t="shared" si="52"/>
        <v>-10509.5</v>
      </c>
      <c r="K159" s="3">
        <f t="shared" si="52"/>
        <v>0</v>
      </c>
      <c r="L159" s="3">
        <f t="shared" si="52"/>
        <v>0</v>
      </c>
      <c r="M159" s="3">
        <f t="shared" si="52"/>
        <v>-554.5</v>
      </c>
      <c r="N159" s="3">
        <f t="shared" si="52"/>
        <v>133701.00000000003</v>
      </c>
      <c r="O159" s="3">
        <f>O13+O22+O24+O26+O34+O37+O39+O41+O43+O45+O47+O49+O57+O64+O67+O73+O77+O81+O84+O90+O93+O97+O99+O101+O104+O106+O108+O113+O122+O131+O140+O150+O110</f>
        <v>-49332.9</v>
      </c>
      <c r="P159" s="3">
        <f t="shared" si="52"/>
        <v>0</v>
      </c>
      <c r="Q159" s="3">
        <f t="shared" si="52"/>
        <v>18367.500000000004</v>
      </c>
      <c r="R159" s="3">
        <f t="shared" si="52"/>
        <v>0</v>
      </c>
      <c r="S159" s="3">
        <f t="shared" si="52"/>
        <v>0</v>
      </c>
      <c r="T159" s="3">
        <f t="shared" si="52"/>
        <v>0</v>
      </c>
      <c r="U159" s="3">
        <f t="shared" si="52"/>
        <v>332.6</v>
      </c>
      <c r="V159" s="3">
        <f t="shared" si="52"/>
        <v>49000.299999999996</v>
      </c>
      <c r="W159" s="3">
        <f t="shared" si="52"/>
        <v>13700</v>
      </c>
      <c r="X159" s="3">
        <f t="shared" si="52"/>
        <v>0</v>
      </c>
      <c r="Y159" s="3">
        <f t="shared" si="52"/>
        <v>1</v>
      </c>
      <c r="Z159" s="3">
        <f t="shared" si="52"/>
        <v>0</v>
      </c>
      <c r="AA159" s="3">
        <f t="shared" si="52"/>
        <v>0</v>
      </c>
      <c r="AB159" s="3">
        <f t="shared" si="52"/>
        <v>0</v>
      </c>
      <c r="AC159" s="3">
        <f t="shared" si="52"/>
        <v>0</v>
      </c>
      <c r="AD159" s="3">
        <f t="shared" si="52"/>
        <v>0</v>
      </c>
      <c r="AE159" s="3">
        <f t="shared" si="52"/>
        <v>0</v>
      </c>
      <c r="AF159" s="3">
        <f t="shared" si="52"/>
        <v>0</v>
      </c>
      <c r="AG159" s="3">
        <f t="shared" si="52"/>
        <v>0</v>
      </c>
      <c r="AH159" s="3">
        <f t="shared" si="52"/>
        <v>0</v>
      </c>
      <c r="AI159" s="3">
        <f t="shared" si="52"/>
        <v>0</v>
      </c>
      <c r="AJ159" s="3">
        <f t="shared" si="52"/>
        <v>0</v>
      </c>
      <c r="AK159" s="3">
        <f aca="true" t="shared" si="53" ref="AK159:BA159">AK13+AK22+AK24+AK26+AK34+AK37+AK39+AK41+AK43+AK45+AK47+AK49+AK57+AK64+AK67+AK73+AK77+AK81+AK84+AK90+AK93+AK97+AK99+AK101+AK104+AK106+AK108+AK113+AK122+AK131+AK140+AK150+AK110</f>
        <v>0</v>
      </c>
      <c r="AL159" s="3">
        <f t="shared" si="53"/>
        <v>0</v>
      </c>
      <c r="AM159" s="3">
        <f t="shared" si="53"/>
        <v>0</v>
      </c>
      <c r="AN159" s="3">
        <f t="shared" si="53"/>
        <v>0</v>
      </c>
      <c r="AO159" s="3">
        <f t="shared" si="53"/>
        <v>0</v>
      </c>
      <c r="AP159" s="3">
        <f t="shared" si="53"/>
        <v>0</v>
      </c>
      <c r="AQ159" s="3">
        <f t="shared" si="53"/>
        <v>0</v>
      </c>
      <c r="AR159" s="3">
        <f t="shared" si="53"/>
        <v>0</v>
      </c>
      <c r="AS159" s="3">
        <f t="shared" si="53"/>
        <v>0</v>
      </c>
      <c r="AT159" s="3">
        <f t="shared" si="53"/>
        <v>0</v>
      </c>
      <c r="AU159" s="3">
        <f t="shared" si="53"/>
        <v>0</v>
      </c>
      <c r="AV159" s="3">
        <f t="shared" si="53"/>
        <v>0</v>
      </c>
      <c r="AW159" s="3">
        <f t="shared" si="53"/>
        <v>0</v>
      </c>
      <c r="AX159" s="3">
        <f t="shared" si="53"/>
        <v>0</v>
      </c>
      <c r="AY159" s="3">
        <f t="shared" si="53"/>
        <v>0</v>
      </c>
      <c r="AZ159" s="3">
        <f t="shared" si="53"/>
        <v>0</v>
      </c>
      <c r="BA159" s="3">
        <f t="shared" si="53"/>
        <v>0</v>
      </c>
      <c r="BB159" s="12"/>
      <c r="BC159" s="12"/>
      <c r="BD159" s="3"/>
      <c r="BE159" s="3"/>
      <c r="BF159" s="3">
        <f>BF13+BF22+BF24+BF26+BF34+BF37+BF39+BF41+BF43+BF45+BF47+BF49+BF57+BF64+BF67+BF73+BF77+BF81+BF84+BF90+BF93+BF97+BF99+BF101+BF104+BF106+BF108+BF113+BF122+BF131+BF140+BF150+BF110</f>
        <v>0</v>
      </c>
    </row>
    <row r="160" spans="3:58" ht="21.75" customHeight="1" hidden="1">
      <c r="C160" s="48" t="s">
        <v>6</v>
      </c>
      <c r="D160" s="48"/>
      <c r="E160" s="19">
        <f>SUM(E14,E23,E25,E27,E68,E74,E78,E94,E100,E107,E114,E123,E132,E141,E151,E86,E111,E52)</f>
        <v>667493.5</v>
      </c>
      <c r="F160" s="19">
        <f>SUM(F14,F23,F25,F27,F68,F74,F78,F94,F100,F107,F114,F123,F132,F141,F151,F86,F111,F52)</f>
        <v>665301.2</v>
      </c>
      <c r="G160" s="19">
        <f>SUM(G14,G23,G25,G27,G68,G74,G78,G94,G100,G107,G114,G123,G132,G141,G151,G86,G111+G52)</f>
        <v>-556.7999999999992</v>
      </c>
      <c r="H160" s="19">
        <f>SUM(H14,H23,H25,H27,H68,H74,H78,H94,H100,H107,H114,H123,H132,H141,H151,H86,H111)</f>
        <v>1202.6</v>
      </c>
      <c r="I160" s="19">
        <f>SUM(I14,I23,I25,I27,I68,I74,I78,I94,I100,I107,I114,I123,I132,I141,I151,I86,I111)</f>
        <v>0</v>
      </c>
      <c r="J160" s="19">
        <f>SUM(J14,J23,J25,J27,J68,J74,J78,J94,J100,J107,J114,J123,J132,J141,J151,J86,J111)</f>
        <v>0</v>
      </c>
      <c r="K160" s="19">
        <f>SUM(K14,K23,K25,K27,K68,K74,K78,K94,K100,K107,K114,K123,K132,K141,K151,K86,K111)</f>
        <v>0</v>
      </c>
      <c r="L160" s="19">
        <f>SUM(L14,L23,L25,L27,L68,L74,L78,L94,L100,L107,L114,L123,L132,L141,L151,L86,L111+L52)</f>
        <v>0</v>
      </c>
      <c r="M160" s="19">
        <f aca="true" t="shared" si="54" ref="M160:BA160">SUM(M14,M23,M25,M27,M68,M74,M78,M94,M100,M107,M114,M123,M132,M141,M151,M86,M111)</f>
        <v>0</v>
      </c>
      <c r="N160" s="19">
        <f t="shared" si="54"/>
        <v>755.9000000000001</v>
      </c>
      <c r="O160" s="19">
        <f>SUM(O14,O23,O25,O27,O68,O74,O78,O94,O100,O107,O114,O123,O132,O141,O151,O86,O111)</f>
        <v>-571.8</v>
      </c>
      <c r="P160" s="19">
        <f t="shared" si="54"/>
        <v>0</v>
      </c>
      <c r="Q160" s="19">
        <f t="shared" si="54"/>
        <v>-1943.5</v>
      </c>
      <c r="R160" s="19">
        <f t="shared" si="54"/>
        <v>0</v>
      </c>
      <c r="S160" s="19">
        <f t="shared" si="54"/>
        <v>0</v>
      </c>
      <c r="T160" s="19">
        <f t="shared" si="54"/>
        <v>0</v>
      </c>
      <c r="U160" s="19">
        <f t="shared" si="54"/>
        <v>0</v>
      </c>
      <c r="V160" s="19">
        <f t="shared" si="54"/>
        <v>0</v>
      </c>
      <c r="W160" s="19">
        <f t="shared" si="54"/>
        <v>0</v>
      </c>
      <c r="X160" s="19">
        <f t="shared" si="54"/>
        <v>0</v>
      </c>
      <c r="Y160" s="19">
        <f t="shared" si="54"/>
        <v>0</v>
      </c>
      <c r="Z160" s="19">
        <f t="shared" si="54"/>
        <v>0</v>
      </c>
      <c r="AA160" s="19">
        <f t="shared" si="54"/>
        <v>0</v>
      </c>
      <c r="AB160" s="19">
        <f t="shared" si="54"/>
        <v>0</v>
      </c>
      <c r="AC160" s="19">
        <f t="shared" si="54"/>
        <v>0</v>
      </c>
      <c r="AD160" s="19">
        <f t="shared" si="54"/>
        <v>0</v>
      </c>
      <c r="AE160" s="19">
        <f t="shared" si="54"/>
        <v>0</v>
      </c>
      <c r="AF160" s="19">
        <f t="shared" si="54"/>
        <v>0</v>
      </c>
      <c r="AG160" s="19">
        <f t="shared" si="54"/>
        <v>0</v>
      </c>
      <c r="AH160" s="19">
        <f t="shared" si="54"/>
        <v>0</v>
      </c>
      <c r="AI160" s="19">
        <f t="shared" si="54"/>
        <v>0</v>
      </c>
      <c r="AJ160" s="19">
        <f t="shared" si="54"/>
        <v>0</v>
      </c>
      <c r="AK160" s="19">
        <f t="shared" si="54"/>
        <v>0</v>
      </c>
      <c r="AL160" s="19">
        <f t="shared" si="54"/>
        <v>0</v>
      </c>
      <c r="AM160" s="19">
        <f t="shared" si="54"/>
        <v>0</v>
      </c>
      <c r="AN160" s="19">
        <f t="shared" si="54"/>
        <v>0</v>
      </c>
      <c r="AO160" s="19">
        <f t="shared" si="54"/>
        <v>0</v>
      </c>
      <c r="AP160" s="19">
        <f t="shared" si="54"/>
        <v>0</v>
      </c>
      <c r="AQ160" s="19">
        <f t="shared" si="54"/>
        <v>0</v>
      </c>
      <c r="AR160" s="19">
        <f t="shared" si="54"/>
        <v>0</v>
      </c>
      <c r="AS160" s="19">
        <f t="shared" si="54"/>
        <v>0</v>
      </c>
      <c r="AT160" s="19">
        <f t="shared" si="54"/>
        <v>0</v>
      </c>
      <c r="AU160" s="19">
        <f t="shared" si="54"/>
        <v>0</v>
      </c>
      <c r="AV160" s="19">
        <f t="shared" si="54"/>
        <v>0</v>
      </c>
      <c r="AW160" s="19">
        <f t="shared" si="54"/>
        <v>0</v>
      </c>
      <c r="AX160" s="19">
        <f t="shared" si="54"/>
        <v>0</v>
      </c>
      <c r="AY160" s="19">
        <f t="shared" si="54"/>
        <v>0</v>
      </c>
      <c r="AZ160" s="19">
        <f t="shared" si="54"/>
        <v>0</v>
      </c>
      <c r="BA160" s="19">
        <f t="shared" si="54"/>
        <v>0</v>
      </c>
      <c r="BF160" s="19">
        <f>SUM(BF14,BF23,BF25,BF27,BF68,BF74,BF78,BF94,BF100,BF107,BF114,BF123,BF132,BF141,BF151,BF86,BF111)</f>
        <v>0</v>
      </c>
    </row>
    <row r="161" spans="3:58" ht="19.5" customHeight="1" hidden="1">
      <c r="C161" s="48" t="s">
        <v>7</v>
      </c>
      <c r="D161" s="48"/>
      <c r="E161" s="19">
        <f aca="true" t="shared" si="55" ref="E161:AJ161">SUM(E15,E115,E124,E133,E142,E152,E65)</f>
        <v>2047</v>
      </c>
      <c r="F161" s="19">
        <f t="shared" si="55"/>
        <v>1937.6</v>
      </c>
      <c r="G161" s="19">
        <f t="shared" si="55"/>
        <v>-109.4</v>
      </c>
      <c r="H161" s="19">
        <f t="shared" si="55"/>
        <v>0</v>
      </c>
      <c r="I161" s="19">
        <f t="shared" si="55"/>
        <v>0</v>
      </c>
      <c r="J161" s="19">
        <f t="shared" si="55"/>
        <v>0</v>
      </c>
      <c r="K161" s="19">
        <f t="shared" si="55"/>
        <v>0</v>
      </c>
      <c r="L161" s="19">
        <f t="shared" si="55"/>
        <v>0</v>
      </c>
      <c r="M161" s="19">
        <f t="shared" si="55"/>
        <v>0</v>
      </c>
      <c r="N161" s="19">
        <f t="shared" si="55"/>
        <v>0</v>
      </c>
      <c r="O161" s="19">
        <f t="shared" si="55"/>
        <v>-109.4</v>
      </c>
      <c r="P161" s="19">
        <f t="shared" si="55"/>
        <v>0</v>
      </c>
      <c r="Q161" s="19">
        <f t="shared" si="55"/>
        <v>0</v>
      </c>
      <c r="R161" s="19">
        <f t="shared" si="55"/>
        <v>0</v>
      </c>
      <c r="S161" s="19">
        <f t="shared" si="55"/>
        <v>0</v>
      </c>
      <c r="T161" s="19">
        <f t="shared" si="55"/>
        <v>0</v>
      </c>
      <c r="U161" s="19">
        <f t="shared" si="55"/>
        <v>0</v>
      </c>
      <c r="V161" s="19">
        <f t="shared" si="55"/>
        <v>0</v>
      </c>
      <c r="W161" s="19">
        <f t="shared" si="55"/>
        <v>0</v>
      </c>
      <c r="X161" s="19">
        <f t="shared" si="55"/>
        <v>0</v>
      </c>
      <c r="Y161" s="19">
        <f t="shared" si="55"/>
        <v>0</v>
      </c>
      <c r="Z161" s="19">
        <f t="shared" si="55"/>
        <v>0</v>
      </c>
      <c r="AA161" s="19">
        <f t="shared" si="55"/>
        <v>0</v>
      </c>
      <c r="AB161" s="19">
        <f t="shared" si="55"/>
        <v>0</v>
      </c>
      <c r="AC161" s="19">
        <f t="shared" si="55"/>
        <v>0</v>
      </c>
      <c r="AD161" s="19">
        <f t="shared" si="55"/>
        <v>0</v>
      </c>
      <c r="AE161" s="19">
        <f t="shared" si="55"/>
        <v>0</v>
      </c>
      <c r="AF161" s="19">
        <f t="shared" si="55"/>
        <v>0</v>
      </c>
      <c r="AG161" s="19">
        <f t="shared" si="55"/>
        <v>0</v>
      </c>
      <c r="AH161" s="19">
        <f t="shared" si="55"/>
        <v>0</v>
      </c>
      <c r="AI161" s="19">
        <f t="shared" si="55"/>
        <v>0</v>
      </c>
      <c r="AJ161" s="19">
        <f t="shared" si="55"/>
        <v>0</v>
      </c>
      <c r="AK161" s="19">
        <f aca="true" t="shared" si="56" ref="AK161:BA161">SUM(AK15,AK115,AK124,AK133,AK142,AK152,AK65)</f>
        <v>0</v>
      </c>
      <c r="AL161" s="19">
        <f t="shared" si="56"/>
        <v>0</v>
      </c>
      <c r="AM161" s="19">
        <f t="shared" si="56"/>
        <v>0</v>
      </c>
      <c r="AN161" s="19">
        <f t="shared" si="56"/>
        <v>0</v>
      </c>
      <c r="AO161" s="19">
        <f t="shared" si="56"/>
        <v>0</v>
      </c>
      <c r="AP161" s="19">
        <f t="shared" si="56"/>
        <v>0</v>
      </c>
      <c r="AQ161" s="19">
        <f t="shared" si="56"/>
        <v>0</v>
      </c>
      <c r="AR161" s="19">
        <f t="shared" si="56"/>
        <v>0</v>
      </c>
      <c r="AS161" s="19">
        <f t="shared" si="56"/>
        <v>0</v>
      </c>
      <c r="AT161" s="19">
        <f t="shared" si="56"/>
        <v>0</v>
      </c>
      <c r="AU161" s="19">
        <f t="shared" si="56"/>
        <v>0</v>
      </c>
      <c r="AV161" s="19">
        <f t="shared" si="56"/>
        <v>0</v>
      </c>
      <c r="AW161" s="19">
        <f t="shared" si="56"/>
        <v>0</v>
      </c>
      <c r="AX161" s="19">
        <f t="shared" si="56"/>
        <v>0</v>
      </c>
      <c r="AY161" s="19">
        <f t="shared" si="56"/>
        <v>0</v>
      </c>
      <c r="AZ161" s="19">
        <f t="shared" si="56"/>
        <v>0</v>
      </c>
      <c r="BA161" s="19">
        <f t="shared" si="56"/>
        <v>0</v>
      </c>
      <c r="BF161" s="19">
        <f>SUM(BF15,BF115,BF124,BF133,BF142,BF152,BF65)</f>
        <v>0</v>
      </c>
    </row>
    <row r="162" spans="3:58" ht="16.5" hidden="1">
      <c r="C162" s="48" t="s">
        <v>9</v>
      </c>
      <c r="D162" s="48"/>
      <c r="E162" s="19">
        <f>SUM(E38,E40,E42,E44,E46,E48,E53,E66,E97,E116,E125,E134,E143,E153)</f>
        <v>137815.5</v>
      </c>
      <c r="F162" s="19">
        <f>SUM(F38,F40,F42,F44,F46,F48,F53,F66,F97,F116,F125,F134,F143,F153)</f>
        <v>137802.6</v>
      </c>
      <c r="G162" s="19">
        <f>SUM(G38,G40,G42,G44,G46,G48,G53,G66,G97,G116,G125,G134,G143,G153,G16)</f>
        <v>-12.900000000000006</v>
      </c>
      <c r="H162" s="19">
        <f>SUM(H38,H40,H42,H44,H46,H48,H53,H66,H97,H116,H125,H134,H143,H153,H69,H16)</f>
        <v>0</v>
      </c>
      <c r="I162" s="19">
        <f>SUM(I38,I40,I42,I44,I46,I48,I53,I66,I97,I116,I125,I134,I143,I153,I69,I16)</f>
        <v>0</v>
      </c>
      <c r="J162" s="19">
        <f>SUM(J38,J40,J42,J44,J46,J48,J53,J66,J97,J116,J125,J134,J143,J153,J69,J16)</f>
        <v>0</v>
      </c>
      <c r="K162" s="19">
        <f>SUM(K38,K40,K42,K44,K46,K48,K53,K66,K97,K116,K125,K134,K143,K153)</f>
        <v>0</v>
      </c>
      <c r="L162" s="19">
        <f>SUM(L38,L40,L42,L44,L46,L48,L53,L66,L97,L116,L125,L134,L143,L153,L69,L16)</f>
        <v>0</v>
      </c>
      <c r="M162" s="19">
        <f>SUM(M38,M40,M42,M44,M46,M48,M53,M66,M97,M116,M125,M134,M143,M153,M69,M16)</f>
        <v>0</v>
      </c>
      <c r="N162" s="19">
        <f>SUM(N38,N40,N42,N44,N46,N48,N53,N66,N97,N116,N125,N134,N143,N153,N69,N16)</f>
        <v>0</v>
      </c>
      <c r="O162" s="19">
        <f>SUM(O38,O40,O42,O44,O46,O48,O53,O66,O97,O116,O125,O134,O143,O153,O69,O16)</f>
        <v>-12.900000000000006</v>
      </c>
      <c r="P162" s="19">
        <f>SUM(P38,P40,P42,P44,P46,P48,P53,P66,P97,P116,P125,P134,P143,P153,P16)</f>
        <v>0</v>
      </c>
      <c r="Q162" s="19">
        <f aca="true" t="shared" si="57" ref="Q162:BA162">SUM(Q38,Q40,Q42,Q44,Q46,Q48,Q53,Q66,Q97,Q116,Q125,Q134,Q143,Q153,Q69,Q16)</f>
        <v>0</v>
      </c>
      <c r="R162" s="19">
        <f t="shared" si="57"/>
        <v>0</v>
      </c>
      <c r="S162" s="19">
        <f t="shared" si="57"/>
        <v>0</v>
      </c>
      <c r="T162" s="19">
        <f t="shared" si="57"/>
        <v>0</v>
      </c>
      <c r="U162" s="19">
        <f t="shared" si="57"/>
        <v>0</v>
      </c>
      <c r="V162" s="19">
        <f t="shared" si="57"/>
        <v>0</v>
      </c>
      <c r="W162" s="19">
        <f t="shared" si="57"/>
        <v>0</v>
      </c>
      <c r="X162" s="19">
        <f t="shared" si="57"/>
        <v>0</v>
      </c>
      <c r="Y162" s="19">
        <f t="shared" si="57"/>
        <v>0</v>
      </c>
      <c r="Z162" s="19">
        <f t="shared" si="57"/>
        <v>0</v>
      </c>
      <c r="AA162" s="19">
        <f t="shared" si="57"/>
        <v>0</v>
      </c>
      <c r="AB162" s="19">
        <f t="shared" si="57"/>
        <v>0</v>
      </c>
      <c r="AC162" s="19">
        <f t="shared" si="57"/>
        <v>0</v>
      </c>
      <c r="AD162" s="19">
        <f t="shared" si="57"/>
        <v>0</v>
      </c>
      <c r="AE162" s="19">
        <f t="shared" si="57"/>
        <v>0</v>
      </c>
      <c r="AF162" s="19">
        <f t="shared" si="57"/>
        <v>0</v>
      </c>
      <c r="AG162" s="19">
        <f t="shared" si="57"/>
        <v>0</v>
      </c>
      <c r="AH162" s="19">
        <f t="shared" si="57"/>
        <v>0</v>
      </c>
      <c r="AI162" s="19">
        <f t="shared" si="57"/>
        <v>0</v>
      </c>
      <c r="AJ162" s="19">
        <f t="shared" si="57"/>
        <v>0</v>
      </c>
      <c r="AK162" s="19">
        <f t="shared" si="57"/>
        <v>0</v>
      </c>
      <c r="AL162" s="19">
        <f t="shared" si="57"/>
        <v>0</v>
      </c>
      <c r="AM162" s="19">
        <f t="shared" si="57"/>
        <v>0</v>
      </c>
      <c r="AN162" s="19">
        <f t="shared" si="57"/>
        <v>0</v>
      </c>
      <c r="AO162" s="19">
        <f t="shared" si="57"/>
        <v>0</v>
      </c>
      <c r="AP162" s="19">
        <f t="shared" si="57"/>
        <v>0</v>
      </c>
      <c r="AQ162" s="19">
        <f t="shared" si="57"/>
        <v>0</v>
      </c>
      <c r="AR162" s="19">
        <f t="shared" si="57"/>
        <v>0</v>
      </c>
      <c r="AS162" s="19">
        <f t="shared" si="57"/>
        <v>0</v>
      </c>
      <c r="AT162" s="19">
        <f t="shared" si="57"/>
        <v>0</v>
      </c>
      <c r="AU162" s="19">
        <f t="shared" si="57"/>
        <v>0</v>
      </c>
      <c r="AV162" s="19">
        <f t="shared" si="57"/>
        <v>0</v>
      </c>
      <c r="AW162" s="19">
        <f t="shared" si="57"/>
        <v>0</v>
      </c>
      <c r="AX162" s="19">
        <f t="shared" si="57"/>
        <v>0</v>
      </c>
      <c r="AY162" s="19">
        <f t="shared" si="57"/>
        <v>0</v>
      </c>
      <c r="AZ162" s="19">
        <f t="shared" si="57"/>
        <v>0</v>
      </c>
      <c r="BA162" s="19">
        <f t="shared" si="57"/>
        <v>0</v>
      </c>
      <c r="BF162" s="19">
        <f>SUM(BF38,BF40,BF42,BF44,BF46,BF48,BF53,BF66,BF97,BF116,BF125,BF134,BF143,BF153,BF69,BF16)</f>
        <v>0</v>
      </c>
    </row>
    <row r="163" spans="3:58" ht="16.5" hidden="1">
      <c r="C163" s="48" t="s">
        <v>10</v>
      </c>
      <c r="D163" s="48"/>
      <c r="E163" s="19">
        <f aca="true" t="shared" si="58" ref="E163:AJ163">SUM(E35,E58,E95,E109,E102,E28,E112,E17,E144)</f>
        <v>761956.4</v>
      </c>
      <c r="F163" s="19">
        <f t="shared" si="58"/>
        <v>870720.5000000001</v>
      </c>
      <c r="G163" s="19">
        <f t="shared" si="58"/>
        <v>108764.1</v>
      </c>
      <c r="H163" s="19">
        <f>SUM(H35,H58,H95,H109,H102,H28,H112,H17,H144)</f>
        <v>25278.5</v>
      </c>
      <c r="I163" s="19">
        <f t="shared" si="58"/>
        <v>0</v>
      </c>
      <c r="J163" s="19">
        <f t="shared" si="58"/>
        <v>0</v>
      </c>
      <c r="K163" s="19">
        <f t="shared" si="58"/>
        <v>0</v>
      </c>
      <c r="L163" s="19">
        <f t="shared" si="58"/>
        <v>0</v>
      </c>
      <c r="M163" s="19">
        <f t="shared" si="58"/>
        <v>0</v>
      </c>
      <c r="N163" s="19">
        <f t="shared" si="58"/>
        <v>30613.9</v>
      </c>
      <c r="O163" s="19">
        <f>SUM(O35,O58,O95,O109,O102,O28,O112,O17,O144)</f>
        <v>-5578.299999999999</v>
      </c>
      <c r="P163" s="19">
        <f t="shared" si="58"/>
        <v>0</v>
      </c>
      <c r="Q163" s="19">
        <f t="shared" si="58"/>
        <v>-1550</v>
      </c>
      <c r="R163" s="19">
        <f t="shared" si="58"/>
        <v>0</v>
      </c>
      <c r="S163" s="19">
        <f t="shared" si="58"/>
        <v>0</v>
      </c>
      <c r="T163" s="19">
        <f t="shared" si="58"/>
        <v>0</v>
      </c>
      <c r="U163" s="19">
        <f t="shared" si="58"/>
        <v>0</v>
      </c>
      <c r="V163" s="19">
        <f t="shared" si="58"/>
        <v>60000</v>
      </c>
      <c r="W163" s="19">
        <f t="shared" si="58"/>
        <v>0</v>
      </c>
      <c r="X163" s="19">
        <f t="shared" si="58"/>
        <v>0</v>
      </c>
      <c r="Y163" s="19">
        <f t="shared" si="58"/>
        <v>0</v>
      </c>
      <c r="Z163" s="19">
        <f t="shared" si="58"/>
        <v>0</v>
      </c>
      <c r="AA163" s="19">
        <f t="shared" si="58"/>
        <v>0</v>
      </c>
      <c r="AB163" s="19">
        <f t="shared" si="58"/>
        <v>0</v>
      </c>
      <c r="AC163" s="19">
        <f t="shared" si="58"/>
        <v>0</v>
      </c>
      <c r="AD163" s="19">
        <f t="shared" si="58"/>
        <v>0</v>
      </c>
      <c r="AE163" s="19">
        <f t="shared" si="58"/>
        <v>0</v>
      </c>
      <c r="AF163" s="19">
        <f t="shared" si="58"/>
        <v>0</v>
      </c>
      <c r="AG163" s="19">
        <f t="shared" si="58"/>
        <v>0</v>
      </c>
      <c r="AH163" s="19">
        <f t="shared" si="58"/>
        <v>0</v>
      </c>
      <c r="AI163" s="19">
        <f t="shared" si="58"/>
        <v>0</v>
      </c>
      <c r="AJ163" s="19">
        <f t="shared" si="58"/>
        <v>0</v>
      </c>
      <c r="AK163" s="19">
        <f aca="true" t="shared" si="59" ref="AK163:BA163">SUM(AK35,AK58,AK95,AK109,AK102,AK28,AK112,AK17,AK144)</f>
        <v>0</v>
      </c>
      <c r="AL163" s="19">
        <f t="shared" si="59"/>
        <v>0</v>
      </c>
      <c r="AM163" s="19">
        <f t="shared" si="59"/>
        <v>0</v>
      </c>
      <c r="AN163" s="19">
        <f t="shared" si="59"/>
        <v>0</v>
      </c>
      <c r="AO163" s="19">
        <f t="shared" si="59"/>
        <v>0</v>
      </c>
      <c r="AP163" s="19">
        <f t="shared" si="59"/>
        <v>0</v>
      </c>
      <c r="AQ163" s="19">
        <f t="shared" si="59"/>
        <v>0</v>
      </c>
      <c r="AR163" s="19">
        <f t="shared" si="59"/>
        <v>0</v>
      </c>
      <c r="AS163" s="19">
        <f t="shared" si="59"/>
        <v>0</v>
      </c>
      <c r="AT163" s="19">
        <f t="shared" si="59"/>
        <v>0</v>
      </c>
      <c r="AU163" s="19">
        <f t="shared" si="59"/>
        <v>0</v>
      </c>
      <c r="AV163" s="19">
        <f t="shared" si="59"/>
        <v>0</v>
      </c>
      <c r="AW163" s="19">
        <f t="shared" si="59"/>
        <v>0</v>
      </c>
      <c r="AX163" s="19">
        <f t="shared" si="59"/>
        <v>0</v>
      </c>
      <c r="AY163" s="19">
        <f t="shared" si="59"/>
        <v>0</v>
      </c>
      <c r="AZ163" s="19">
        <f t="shared" si="59"/>
        <v>0</v>
      </c>
      <c r="BA163" s="19">
        <f t="shared" si="59"/>
        <v>0</v>
      </c>
      <c r="BF163" s="19">
        <f>SUM(BF35,BF58,BF95,BF109,BF102,BF28,BF112,BF17)</f>
        <v>0</v>
      </c>
    </row>
    <row r="164" spans="3:58" ht="16.5" hidden="1">
      <c r="C164" s="48" t="s">
        <v>14</v>
      </c>
      <c r="D164" s="48"/>
      <c r="E164" s="19">
        <f>SUM(E50,E54,E59,E87,E91,E117,E126,E135,E145,E154,E96,E18,E16)</f>
        <v>2934981.2</v>
      </c>
      <c r="F164" s="19">
        <f>SUM(F16,F50,F54,F59,F87,F91,F117,F126,F135,F145,F154,F96,F18)</f>
        <v>3152626.8</v>
      </c>
      <c r="G164" s="19">
        <f aca="true" t="shared" si="60" ref="G164:P164">SUM(G50,G54,G59,G87,G91,G117,G126,G135,G145,G154,G96,G18)</f>
        <v>213825.59999999998</v>
      </c>
      <c r="H164" s="19">
        <f t="shared" si="60"/>
        <v>250756.6</v>
      </c>
      <c r="I164" s="19">
        <f t="shared" si="60"/>
        <v>0</v>
      </c>
      <c r="J164" s="19">
        <f t="shared" si="60"/>
        <v>-10302.3</v>
      </c>
      <c r="K164" s="19">
        <f t="shared" si="60"/>
        <v>0</v>
      </c>
      <c r="L164" s="19">
        <f t="shared" si="60"/>
        <v>0</v>
      </c>
      <c r="M164" s="19">
        <f t="shared" si="60"/>
        <v>0</v>
      </c>
      <c r="N164" s="19">
        <f t="shared" si="60"/>
        <v>19276.3</v>
      </c>
      <c r="O164" s="19">
        <f>SUM(O50,O54,O59,O87,O91,O117,O126,O135,O145,O154,O96,O18)</f>
        <v>-39301.09999999999</v>
      </c>
      <c r="P164" s="19">
        <f t="shared" si="60"/>
        <v>0</v>
      </c>
      <c r="Q164" s="19">
        <f>SUM(Q50,Q54,Q59,Q87,Q91,Q135,Q126,Q117,Q145,Q154,Q96,Q18)</f>
        <v>-11685.3</v>
      </c>
      <c r="R164" s="19">
        <f aca="true" t="shared" si="61" ref="R164:BA164">SUM(R50,R54,R59,R87,R91,R117,R126,R135,R145,R154,R96,R18)</f>
        <v>0</v>
      </c>
      <c r="S164" s="19">
        <f t="shared" si="61"/>
        <v>0</v>
      </c>
      <c r="T164" s="19">
        <f t="shared" si="61"/>
        <v>0</v>
      </c>
      <c r="U164" s="19">
        <f t="shared" si="61"/>
        <v>332.6</v>
      </c>
      <c r="V164" s="19">
        <f t="shared" si="61"/>
        <v>-10951.199999999999</v>
      </c>
      <c r="W164" s="19">
        <f t="shared" si="61"/>
        <v>15700</v>
      </c>
      <c r="X164" s="19">
        <f t="shared" si="61"/>
        <v>0</v>
      </c>
      <c r="Y164" s="19">
        <f t="shared" si="61"/>
        <v>0</v>
      </c>
      <c r="Z164" s="19">
        <f t="shared" si="61"/>
        <v>0</v>
      </c>
      <c r="AA164" s="19">
        <f t="shared" si="61"/>
        <v>0</v>
      </c>
      <c r="AB164" s="19">
        <f t="shared" si="61"/>
        <v>0</v>
      </c>
      <c r="AC164" s="19">
        <f t="shared" si="61"/>
        <v>0</v>
      </c>
      <c r="AD164" s="19">
        <f t="shared" si="61"/>
        <v>0</v>
      </c>
      <c r="AE164" s="19">
        <f t="shared" si="61"/>
        <v>0</v>
      </c>
      <c r="AF164" s="19">
        <f t="shared" si="61"/>
        <v>0</v>
      </c>
      <c r="AG164" s="19">
        <f t="shared" si="61"/>
        <v>0</v>
      </c>
      <c r="AH164" s="19">
        <f t="shared" si="61"/>
        <v>0</v>
      </c>
      <c r="AI164" s="19">
        <f t="shared" si="61"/>
        <v>0</v>
      </c>
      <c r="AJ164" s="19">
        <f t="shared" si="61"/>
        <v>0</v>
      </c>
      <c r="AK164" s="19">
        <f t="shared" si="61"/>
        <v>0</v>
      </c>
      <c r="AL164" s="19">
        <f t="shared" si="61"/>
        <v>0</v>
      </c>
      <c r="AM164" s="19">
        <f t="shared" si="61"/>
        <v>0</v>
      </c>
      <c r="AN164" s="19">
        <f t="shared" si="61"/>
        <v>0</v>
      </c>
      <c r="AO164" s="19">
        <f t="shared" si="61"/>
        <v>0</v>
      </c>
      <c r="AP164" s="19">
        <f t="shared" si="61"/>
        <v>0</v>
      </c>
      <c r="AQ164" s="19">
        <f t="shared" si="61"/>
        <v>0</v>
      </c>
      <c r="AR164" s="19">
        <f t="shared" si="61"/>
        <v>0</v>
      </c>
      <c r="AS164" s="19">
        <f t="shared" si="61"/>
        <v>0</v>
      </c>
      <c r="AT164" s="19">
        <f t="shared" si="61"/>
        <v>0</v>
      </c>
      <c r="AU164" s="19">
        <f t="shared" si="61"/>
        <v>0</v>
      </c>
      <c r="AV164" s="19">
        <f t="shared" si="61"/>
        <v>0</v>
      </c>
      <c r="AW164" s="19">
        <f t="shared" si="61"/>
        <v>0</v>
      </c>
      <c r="AX164" s="19">
        <f t="shared" si="61"/>
        <v>0</v>
      </c>
      <c r="AY164" s="19">
        <f t="shared" si="61"/>
        <v>0</v>
      </c>
      <c r="AZ164" s="19">
        <f t="shared" si="61"/>
        <v>0</v>
      </c>
      <c r="BA164" s="19">
        <f t="shared" si="61"/>
        <v>0</v>
      </c>
      <c r="BF164" s="19">
        <f>SUM(BF50,BF54,BF59,BF87,BF91,BF117,BF126,BF135,BF145,BF154,BF96,BF18)</f>
        <v>0</v>
      </c>
    </row>
    <row r="165" spans="3:250" ht="16.5" hidden="1">
      <c r="C165" s="48" t="s">
        <v>18</v>
      </c>
      <c r="D165" s="48"/>
      <c r="E165" s="19">
        <f aca="true" t="shared" si="62" ref="E165:AJ165">SUM(E29,E105,E55,E19,E69)</f>
        <v>20829.2</v>
      </c>
      <c r="F165" s="19">
        <f t="shared" si="62"/>
        <v>20536.1</v>
      </c>
      <c r="G165" s="19">
        <f t="shared" si="62"/>
        <v>-293.1</v>
      </c>
      <c r="H165" s="19">
        <f t="shared" si="62"/>
        <v>0</v>
      </c>
      <c r="I165" s="19">
        <f t="shared" si="62"/>
        <v>0</v>
      </c>
      <c r="J165" s="19">
        <f t="shared" si="62"/>
        <v>0</v>
      </c>
      <c r="K165" s="19">
        <f t="shared" si="62"/>
        <v>0</v>
      </c>
      <c r="L165" s="19">
        <f t="shared" si="62"/>
        <v>0</v>
      </c>
      <c r="M165" s="19">
        <f t="shared" si="62"/>
        <v>0</v>
      </c>
      <c r="N165" s="19">
        <f t="shared" si="62"/>
        <v>0</v>
      </c>
      <c r="O165" s="19">
        <f t="shared" si="62"/>
        <v>-293.1</v>
      </c>
      <c r="P165" s="19">
        <f t="shared" si="62"/>
        <v>0</v>
      </c>
      <c r="Q165" s="19">
        <f t="shared" si="62"/>
        <v>0</v>
      </c>
      <c r="R165" s="19">
        <f t="shared" si="62"/>
        <v>0</v>
      </c>
      <c r="S165" s="19">
        <f t="shared" si="62"/>
        <v>0</v>
      </c>
      <c r="T165" s="19">
        <f t="shared" si="62"/>
        <v>0</v>
      </c>
      <c r="U165" s="19">
        <f t="shared" si="62"/>
        <v>0</v>
      </c>
      <c r="V165" s="19">
        <f t="shared" si="62"/>
        <v>0</v>
      </c>
      <c r="W165" s="19">
        <f t="shared" si="62"/>
        <v>0</v>
      </c>
      <c r="X165" s="19">
        <f t="shared" si="62"/>
        <v>0</v>
      </c>
      <c r="Y165" s="19">
        <f t="shared" si="62"/>
        <v>0</v>
      </c>
      <c r="Z165" s="19">
        <f t="shared" si="62"/>
        <v>0</v>
      </c>
      <c r="AA165" s="19">
        <f t="shared" si="62"/>
        <v>0</v>
      </c>
      <c r="AB165" s="19">
        <f t="shared" si="62"/>
        <v>0</v>
      </c>
      <c r="AC165" s="19">
        <f t="shared" si="62"/>
        <v>0</v>
      </c>
      <c r="AD165" s="19">
        <f t="shared" si="62"/>
        <v>0</v>
      </c>
      <c r="AE165" s="19">
        <f t="shared" si="62"/>
        <v>0</v>
      </c>
      <c r="AF165" s="19">
        <f t="shared" si="62"/>
        <v>0</v>
      </c>
      <c r="AG165" s="19">
        <f t="shared" si="62"/>
        <v>0</v>
      </c>
      <c r="AH165" s="19">
        <f t="shared" si="62"/>
        <v>0</v>
      </c>
      <c r="AI165" s="19">
        <f t="shared" si="62"/>
        <v>0</v>
      </c>
      <c r="AJ165" s="19">
        <f t="shared" si="62"/>
        <v>0</v>
      </c>
      <c r="AK165" s="19">
        <f aca="true" t="shared" si="63" ref="AK165:BP165">SUM(AK29,AK105,AK55,AK19,AK69)</f>
        <v>0</v>
      </c>
      <c r="AL165" s="19">
        <f t="shared" si="63"/>
        <v>0</v>
      </c>
      <c r="AM165" s="19">
        <f t="shared" si="63"/>
        <v>0</v>
      </c>
      <c r="AN165" s="19">
        <f t="shared" si="63"/>
        <v>0</v>
      </c>
      <c r="AO165" s="19">
        <f t="shared" si="63"/>
        <v>0</v>
      </c>
      <c r="AP165" s="19">
        <f t="shared" si="63"/>
        <v>0</v>
      </c>
      <c r="AQ165" s="19">
        <f t="shared" si="63"/>
        <v>0</v>
      </c>
      <c r="AR165" s="19">
        <f t="shared" si="63"/>
        <v>0</v>
      </c>
      <c r="AS165" s="19">
        <f t="shared" si="63"/>
        <v>0</v>
      </c>
      <c r="AT165" s="19">
        <f t="shared" si="63"/>
        <v>0</v>
      </c>
      <c r="AU165" s="19">
        <f t="shared" si="63"/>
        <v>0</v>
      </c>
      <c r="AV165" s="19">
        <f t="shared" si="63"/>
        <v>0</v>
      </c>
      <c r="AW165" s="19">
        <f t="shared" si="63"/>
        <v>0</v>
      </c>
      <c r="AX165" s="19">
        <f t="shared" si="63"/>
        <v>0</v>
      </c>
      <c r="AY165" s="19">
        <f t="shared" si="63"/>
        <v>0</v>
      </c>
      <c r="AZ165" s="19">
        <f t="shared" si="63"/>
        <v>0</v>
      </c>
      <c r="BA165" s="19">
        <f t="shared" si="63"/>
        <v>0</v>
      </c>
      <c r="BB165" s="19">
        <f t="shared" si="63"/>
        <v>0</v>
      </c>
      <c r="BC165" s="19">
        <f t="shared" si="63"/>
        <v>0</v>
      </c>
      <c r="BD165" s="19">
        <f t="shared" si="63"/>
        <v>0</v>
      </c>
      <c r="BE165" s="19">
        <f t="shared" si="63"/>
        <v>0</v>
      </c>
      <c r="BF165" s="19">
        <f t="shared" si="63"/>
        <v>0</v>
      </c>
      <c r="BG165" s="19">
        <f t="shared" si="63"/>
        <v>0</v>
      </c>
      <c r="BH165" s="19">
        <f t="shared" si="63"/>
        <v>0</v>
      </c>
      <c r="BI165" s="19">
        <f t="shared" si="63"/>
        <v>0</v>
      </c>
      <c r="BJ165" s="19">
        <f t="shared" si="63"/>
        <v>0</v>
      </c>
      <c r="BK165" s="19">
        <f t="shared" si="63"/>
        <v>0</v>
      </c>
      <c r="BL165" s="19">
        <f t="shared" si="63"/>
        <v>0</v>
      </c>
      <c r="BM165" s="19">
        <f t="shared" si="63"/>
        <v>0</v>
      </c>
      <c r="BN165" s="19">
        <f t="shared" si="63"/>
        <v>0</v>
      </c>
      <c r="BO165" s="19">
        <f t="shared" si="63"/>
        <v>0</v>
      </c>
      <c r="BP165" s="19">
        <f t="shared" si="63"/>
        <v>0</v>
      </c>
      <c r="BQ165" s="19">
        <f aca="true" t="shared" si="64" ref="BQ165:CE165">SUM(BQ29,BQ105,BQ55,BQ19,BQ69)</f>
        <v>0</v>
      </c>
      <c r="BR165" s="19">
        <f t="shared" si="64"/>
        <v>0</v>
      </c>
      <c r="BS165" s="19">
        <f t="shared" si="64"/>
        <v>0</v>
      </c>
      <c r="BT165" s="19">
        <f t="shared" si="64"/>
        <v>0</v>
      </c>
      <c r="BU165" s="19">
        <f t="shared" si="64"/>
        <v>0</v>
      </c>
      <c r="BV165" s="19">
        <f t="shared" si="64"/>
        <v>0</v>
      </c>
      <c r="BW165" s="19">
        <f t="shared" si="64"/>
        <v>0</v>
      </c>
      <c r="BX165" s="19">
        <f t="shared" si="64"/>
        <v>0</v>
      </c>
      <c r="BY165" s="19">
        <f t="shared" si="64"/>
        <v>0</v>
      </c>
      <c r="BZ165" s="19">
        <f t="shared" si="64"/>
        <v>0</v>
      </c>
      <c r="CA165" s="19">
        <f t="shared" si="64"/>
        <v>0</v>
      </c>
      <c r="CB165" s="19">
        <f t="shared" si="64"/>
        <v>0</v>
      </c>
      <c r="CC165" s="19">
        <f t="shared" si="64"/>
        <v>0</v>
      </c>
      <c r="CD165" s="19">
        <f t="shared" si="64"/>
        <v>0</v>
      </c>
      <c r="CE165" s="19">
        <f t="shared" si="64"/>
        <v>0</v>
      </c>
      <c r="CF165" s="19">
        <f aca="true" t="shared" si="65" ref="CF165:DK165">SUM(CF29,CF105,CF51,CF19,CF69)</f>
        <v>0</v>
      </c>
      <c r="CG165" s="19">
        <f t="shared" si="65"/>
        <v>0</v>
      </c>
      <c r="CH165" s="19">
        <f t="shared" si="65"/>
        <v>0</v>
      </c>
      <c r="CI165" s="19">
        <f t="shared" si="65"/>
        <v>0</v>
      </c>
      <c r="CJ165" s="19">
        <f t="shared" si="65"/>
        <v>0</v>
      </c>
      <c r="CK165" s="19">
        <f t="shared" si="65"/>
        <v>0</v>
      </c>
      <c r="CL165" s="19">
        <f t="shared" si="65"/>
        <v>0</v>
      </c>
      <c r="CM165" s="19">
        <f t="shared" si="65"/>
        <v>0</v>
      </c>
      <c r="CN165" s="19">
        <f t="shared" si="65"/>
        <v>0</v>
      </c>
      <c r="CO165" s="19">
        <f t="shared" si="65"/>
        <v>0</v>
      </c>
      <c r="CP165" s="19">
        <f t="shared" si="65"/>
        <v>0</v>
      </c>
      <c r="CQ165" s="19">
        <f t="shared" si="65"/>
        <v>0</v>
      </c>
      <c r="CR165" s="19">
        <f t="shared" si="65"/>
        <v>0</v>
      </c>
      <c r="CS165" s="19">
        <f t="shared" si="65"/>
        <v>0</v>
      </c>
      <c r="CT165" s="19">
        <f t="shared" si="65"/>
        <v>0</v>
      </c>
      <c r="CU165" s="19">
        <f t="shared" si="65"/>
        <v>0</v>
      </c>
      <c r="CV165" s="19">
        <f t="shared" si="65"/>
        <v>0</v>
      </c>
      <c r="CW165" s="19">
        <f t="shared" si="65"/>
        <v>0</v>
      </c>
      <c r="CX165" s="19">
        <f t="shared" si="65"/>
        <v>0</v>
      </c>
      <c r="CY165" s="19">
        <f t="shared" si="65"/>
        <v>0</v>
      </c>
      <c r="CZ165" s="19">
        <f t="shared" si="65"/>
        <v>0</v>
      </c>
      <c r="DA165" s="19">
        <f t="shared" si="65"/>
        <v>0</v>
      </c>
      <c r="DB165" s="19">
        <f t="shared" si="65"/>
        <v>0</v>
      </c>
      <c r="DC165" s="19">
        <f t="shared" si="65"/>
        <v>0</v>
      </c>
      <c r="DD165" s="19">
        <f t="shared" si="65"/>
        <v>0</v>
      </c>
      <c r="DE165" s="19">
        <f t="shared" si="65"/>
        <v>0</v>
      </c>
      <c r="DF165" s="19">
        <f t="shared" si="65"/>
        <v>0</v>
      </c>
      <c r="DG165" s="19">
        <f t="shared" si="65"/>
        <v>0</v>
      </c>
      <c r="DH165" s="19">
        <f t="shared" si="65"/>
        <v>0</v>
      </c>
      <c r="DI165" s="19">
        <f t="shared" si="65"/>
        <v>0</v>
      </c>
      <c r="DJ165" s="19">
        <f t="shared" si="65"/>
        <v>0</v>
      </c>
      <c r="DK165" s="19">
        <f t="shared" si="65"/>
        <v>0</v>
      </c>
      <c r="DL165" s="19">
        <f aca="true" t="shared" si="66" ref="DL165:EQ165">SUM(DL29,DL105,DL51,DL19,DL69)</f>
        <v>0</v>
      </c>
      <c r="DM165" s="19">
        <f t="shared" si="66"/>
        <v>0</v>
      </c>
      <c r="DN165" s="19">
        <f t="shared" si="66"/>
        <v>0</v>
      </c>
      <c r="DO165" s="19">
        <f t="shared" si="66"/>
        <v>0</v>
      </c>
      <c r="DP165" s="19">
        <f t="shared" si="66"/>
        <v>0</v>
      </c>
      <c r="DQ165" s="19">
        <f t="shared" si="66"/>
        <v>0</v>
      </c>
      <c r="DR165" s="19">
        <f t="shared" si="66"/>
        <v>0</v>
      </c>
      <c r="DS165" s="19">
        <f t="shared" si="66"/>
        <v>0</v>
      </c>
      <c r="DT165" s="19">
        <f t="shared" si="66"/>
        <v>0</v>
      </c>
      <c r="DU165" s="19">
        <f t="shared" si="66"/>
        <v>0</v>
      </c>
      <c r="DV165" s="19">
        <f t="shared" si="66"/>
        <v>0</v>
      </c>
      <c r="DW165" s="19">
        <f t="shared" si="66"/>
        <v>0</v>
      </c>
      <c r="DX165" s="19">
        <f t="shared" si="66"/>
        <v>0</v>
      </c>
      <c r="DY165" s="19">
        <f t="shared" si="66"/>
        <v>0</v>
      </c>
      <c r="DZ165" s="19">
        <f t="shared" si="66"/>
        <v>0</v>
      </c>
      <c r="EA165" s="19">
        <f t="shared" si="66"/>
        <v>0</v>
      </c>
      <c r="EB165" s="19">
        <f t="shared" si="66"/>
        <v>0</v>
      </c>
      <c r="EC165" s="19">
        <f t="shared" si="66"/>
        <v>0</v>
      </c>
      <c r="ED165" s="19">
        <f t="shared" si="66"/>
        <v>0</v>
      </c>
      <c r="EE165" s="19">
        <f t="shared" si="66"/>
        <v>0</v>
      </c>
      <c r="EF165" s="19">
        <f t="shared" si="66"/>
        <v>0</v>
      </c>
      <c r="EG165" s="19">
        <f t="shared" si="66"/>
        <v>0</v>
      </c>
      <c r="EH165" s="19">
        <f t="shared" si="66"/>
        <v>0</v>
      </c>
      <c r="EI165" s="19">
        <f t="shared" si="66"/>
        <v>0</v>
      </c>
      <c r="EJ165" s="19">
        <f t="shared" si="66"/>
        <v>0</v>
      </c>
      <c r="EK165" s="19">
        <f t="shared" si="66"/>
        <v>0</v>
      </c>
      <c r="EL165" s="19">
        <f t="shared" si="66"/>
        <v>0</v>
      </c>
      <c r="EM165" s="19">
        <f t="shared" si="66"/>
        <v>0</v>
      </c>
      <c r="EN165" s="19">
        <f t="shared" si="66"/>
        <v>0</v>
      </c>
      <c r="EO165" s="19">
        <f t="shared" si="66"/>
        <v>0</v>
      </c>
      <c r="EP165" s="19">
        <f t="shared" si="66"/>
        <v>0</v>
      </c>
      <c r="EQ165" s="19">
        <f t="shared" si="66"/>
        <v>0</v>
      </c>
      <c r="ER165" s="19">
        <f aca="true" t="shared" si="67" ref="ER165:FW165">SUM(ER29,ER105,ER51,ER19,ER69)</f>
        <v>0</v>
      </c>
      <c r="ES165" s="19">
        <f t="shared" si="67"/>
        <v>0</v>
      </c>
      <c r="ET165" s="19">
        <f t="shared" si="67"/>
        <v>0</v>
      </c>
      <c r="EU165" s="19">
        <f t="shared" si="67"/>
        <v>0</v>
      </c>
      <c r="EV165" s="19">
        <f t="shared" si="67"/>
        <v>0</v>
      </c>
      <c r="EW165" s="19">
        <f t="shared" si="67"/>
        <v>0</v>
      </c>
      <c r="EX165" s="19">
        <f t="shared" si="67"/>
        <v>0</v>
      </c>
      <c r="EY165" s="19">
        <f t="shared" si="67"/>
        <v>0</v>
      </c>
      <c r="EZ165" s="19">
        <f t="shared" si="67"/>
        <v>0</v>
      </c>
      <c r="FA165" s="19">
        <f t="shared" si="67"/>
        <v>0</v>
      </c>
      <c r="FB165" s="19">
        <f t="shared" si="67"/>
        <v>0</v>
      </c>
      <c r="FC165" s="19">
        <f t="shared" si="67"/>
        <v>0</v>
      </c>
      <c r="FD165" s="19">
        <f t="shared" si="67"/>
        <v>0</v>
      </c>
      <c r="FE165" s="19">
        <f t="shared" si="67"/>
        <v>0</v>
      </c>
      <c r="FF165" s="19">
        <f t="shared" si="67"/>
        <v>0</v>
      </c>
      <c r="FG165" s="19">
        <f t="shared" si="67"/>
        <v>0</v>
      </c>
      <c r="FH165" s="19">
        <f t="shared" si="67"/>
        <v>0</v>
      </c>
      <c r="FI165" s="19">
        <f t="shared" si="67"/>
        <v>0</v>
      </c>
      <c r="FJ165" s="19">
        <f t="shared" si="67"/>
        <v>0</v>
      </c>
      <c r="FK165" s="19">
        <f t="shared" si="67"/>
        <v>0</v>
      </c>
      <c r="FL165" s="19">
        <f t="shared" si="67"/>
        <v>0</v>
      </c>
      <c r="FM165" s="19">
        <f t="shared" si="67"/>
        <v>0</v>
      </c>
      <c r="FN165" s="19">
        <f t="shared" si="67"/>
        <v>0</v>
      </c>
      <c r="FO165" s="19">
        <f t="shared" si="67"/>
        <v>0</v>
      </c>
      <c r="FP165" s="19">
        <f t="shared" si="67"/>
        <v>0</v>
      </c>
      <c r="FQ165" s="19">
        <f t="shared" si="67"/>
        <v>0</v>
      </c>
      <c r="FR165" s="19">
        <f t="shared" si="67"/>
        <v>0</v>
      </c>
      <c r="FS165" s="19">
        <f t="shared" si="67"/>
        <v>0</v>
      </c>
      <c r="FT165" s="19">
        <f t="shared" si="67"/>
        <v>0</v>
      </c>
      <c r="FU165" s="19">
        <f t="shared" si="67"/>
        <v>0</v>
      </c>
      <c r="FV165" s="19">
        <f t="shared" si="67"/>
        <v>0</v>
      </c>
      <c r="FW165" s="19">
        <f t="shared" si="67"/>
        <v>0</v>
      </c>
      <c r="FX165" s="19">
        <f aca="true" t="shared" si="68" ref="FX165:HC165">SUM(FX29,FX105,FX51,FX19,FX69)</f>
        <v>0</v>
      </c>
      <c r="FY165" s="19">
        <f t="shared" si="68"/>
        <v>0</v>
      </c>
      <c r="FZ165" s="19">
        <f t="shared" si="68"/>
        <v>0</v>
      </c>
      <c r="GA165" s="19">
        <f t="shared" si="68"/>
        <v>0</v>
      </c>
      <c r="GB165" s="19">
        <f t="shared" si="68"/>
        <v>0</v>
      </c>
      <c r="GC165" s="19">
        <f t="shared" si="68"/>
        <v>0</v>
      </c>
      <c r="GD165" s="19">
        <f t="shared" si="68"/>
        <v>0</v>
      </c>
      <c r="GE165" s="19">
        <f t="shared" si="68"/>
        <v>0</v>
      </c>
      <c r="GF165" s="19">
        <f t="shared" si="68"/>
        <v>0</v>
      </c>
      <c r="GG165" s="19">
        <f t="shared" si="68"/>
        <v>0</v>
      </c>
      <c r="GH165" s="19">
        <f t="shared" si="68"/>
        <v>0</v>
      </c>
      <c r="GI165" s="19">
        <f t="shared" si="68"/>
        <v>0</v>
      </c>
      <c r="GJ165" s="19">
        <f t="shared" si="68"/>
        <v>0</v>
      </c>
      <c r="GK165" s="19">
        <f t="shared" si="68"/>
        <v>0</v>
      </c>
      <c r="GL165" s="19">
        <f t="shared" si="68"/>
        <v>0</v>
      </c>
      <c r="GM165" s="19">
        <f t="shared" si="68"/>
        <v>0</v>
      </c>
      <c r="GN165" s="19">
        <f t="shared" si="68"/>
        <v>0</v>
      </c>
      <c r="GO165" s="19">
        <f t="shared" si="68"/>
        <v>0</v>
      </c>
      <c r="GP165" s="19">
        <f t="shared" si="68"/>
        <v>0</v>
      </c>
      <c r="GQ165" s="19">
        <f t="shared" si="68"/>
        <v>0</v>
      </c>
      <c r="GR165" s="19">
        <f t="shared" si="68"/>
        <v>0</v>
      </c>
      <c r="GS165" s="19">
        <f t="shared" si="68"/>
        <v>0</v>
      </c>
      <c r="GT165" s="19">
        <f t="shared" si="68"/>
        <v>0</v>
      </c>
      <c r="GU165" s="19">
        <f t="shared" si="68"/>
        <v>0</v>
      </c>
      <c r="GV165" s="19">
        <f t="shared" si="68"/>
        <v>0</v>
      </c>
      <c r="GW165" s="19">
        <f t="shared" si="68"/>
        <v>0</v>
      </c>
      <c r="GX165" s="19">
        <f t="shared" si="68"/>
        <v>0</v>
      </c>
      <c r="GY165" s="19">
        <f t="shared" si="68"/>
        <v>0</v>
      </c>
      <c r="GZ165" s="19">
        <f t="shared" si="68"/>
        <v>0</v>
      </c>
      <c r="HA165" s="19">
        <f t="shared" si="68"/>
        <v>0</v>
      </c>
      <c r="HB165" s="19">
        <f t="shared" si="68"/>
        <v>0</v>
      </c>
      <c r="HC165" s="19">
        <f t="shared" si="68"/>
        <v>0</v>
      </c>
      <c r="HD165" s="19">
        <f aca="true" t="shared" si="69" ref="HD165:II165">SUM(HD29,HD105,HD51,HD19,HD69)</f>
        <v>0</v>
      </c>
      <c r="HE165" s="19">
        <f t="shared" si="69"/>
        <v>0</v>
      </c>
      <c r="HF165" s="19">
        <f t="shared" si="69"/>
        <v>0</v>
      </c>
      <c r="HG165" s="19">
        <f t="shared" si="69"/>
        <v>0</v>
      </c>
      <c r="HH165" s="19">
        <f t="shared" si="69"/>
        <v>0</v>
      </c>
      <c r="HI165" s="19">
        <f t="shared" si="69"/>
        <v>0</v>
      </c>
      <c r="HJ165" s="19">
        <f t="shared" si="69"/>
        <v>0</v>
      </c>
      <c r="HK165" s="19">
        <f t="shared" si="69"/>
        <v>0</v>
      </c>
      <c r="HL165" s="19">
        <f t="shared" si="69"/>
        <v>0</v>
      </c>
      <c r="HM165" s="19">
        <f t="shared" si="69"/>
        <v>0</v>
      </c>
      <c r="HN165" s="19">
        <f t="shared" si="69"/>
        <v>0</v>
      </c>
      <c r="HO165" s="19">
        <f t="shared" si="69"/>
        <v>0</v>
      </c>
      <c r="HP165" s="19">
        <f t="shared" si="69"/>
        <v>0</v>
      </c>
      <c r="HQ165" s="19">
        <f t="shared" si="69"/>
        <v>0</v>
      </c>
      <c r="HR165" s="19">
        <f t="shared" si="69"/>
        <v>0</v>
      </c>
      <c r="HS165" s="19">
        <f t="shared" si="69"/>
        <v>0</v>
      </c>
      <c r="HT165" s="19">
        <f t="shared" si="69"/>
        <v>0</v>
      </c>
      <c r="HU165" s="19">
        <f t="shared" si="69"/>
        <v>0</v>
      </c>
      <c r="HV165" s="19">
        <f t="shared" si="69"/>
        <v>0</v>
      </c>
      <c r="HW165" s="19">
        <f t="shared" si="69"/>
        <v>0</v>
      </c>
      <c r="HX165" s="19">
        <f t="shared" si="69"/>
        <v>0</v>
      </c>
      <c r="HY165" s="19">
        <f t="shared" si="69"/>
        <v>0</v>
      </c>
      <c r="HZ165" s="19">
        <f t="shared" si="69"/>
        <v>0</v>
      </c>
      <c r="IA165" s="19">
        <f t="shared" si="69"/>
        <v>0</v>
      </c>
      <c r="IB165" s="19">
        <f t="shared" si="69"/>
        <v>0</v>
      </c>
      <c r="IC165" s="19">
        <f t="shared" si="69"/>
        <v>0</v>
      </c>
      <c r="ID165" s="19">
        <f t="shared" si="69"/>
        <v>0</v>
      </c>
      <c r="IE165" s="19">
        <f t="shared" si="69"/>
        <v>0</v>
      </c>
      <c r="IF165" s="19">
        <f t="shared" si="69"/>
        <v>0</v>
      </c>
      <c r="IG165" s="19">
        <f t="shared" si="69"/>
        <v>0</v>
      </c>
      <c r="IH165" s="19">
        <f t="shared" si="69"/>
        <v>0</v>
      </c>
      <c r="II165" s="19">
        <f t="shared" si="69"/>
        <v>0</v>
      </c>
      <c r="IJ165" s="19">
        <f aca="true" t="shared" si="70" ref="IJ165:IP165">SUM(IJ29,IJ105,IJ51,IJ19,IJ69)</f>
        <v>0</v>
      </c>
      <c r="IK165" s="19">
        <f t="shared" si="70"/>
        <v>0</v>
      </c>
      <c r="IL165" s="19">
        <f t="shared" si="70"/>
        <v>0</v>
      </c>
      <c r="IM165" s="19">
        <f t="shared" si="70"/>
        <v>0</v>
      </c>
      <c r="IN165" s="19">
        <f t="shared" si="70"/>
        <v>0</v>
      </c>
      <c r="IO165" s="19">
        <f t="shared" si="70"/>
        <v>0</v>
      </c>
      <c r="IP165" s="19">
        <f t="shared" si="70"/>
        <v>0</v>
      </c>
    </row>
    <row r="166" spans="3:58" ht="16.5" hidden="1">
      <c r="C166" s="48" t="s">
        <v>11</v>
      </c>
      <c r="D166" s="48"/>
      <c r="E166" s="19">
        <f aca="true" t="shared" si="71" ref="E166:N166">SUM(E20,E30,E72,E75,E79,E82,E88,E92,E118,E127,E136,E146,E155,E60)</f>
        <v>2781059.7</v>
      </c>
      <c r="F166" s="19">
        <f t="shared" si="71"/>
        <v>2800431.7000000007</v>
      </c>
      <c r="G166" s="19">
        <f>SUM(G20,G30,G72,G75,G79,G82,G88,G92,G118,G127,G136,G146,G155,G60)</f>
        <v>19136.5</v>
      </c>
      <c r="H166" s="19">
        <f>SUM(H20,H30,H72,H75,H79,H82,H88,H92,H118,H127,H136,H146,H155,H60)</f>
        <v>4346.5</v>
      </c>
      <c r="I166" s="19">
        <f t="shared" si="71"/>
        <v>-62.1</v>
      </c>
      <c r="J166" s="19">
        <f t="shared" si="71"/>
        <v>-100</v>
      </c>
      <c r="K166" s="19">
        <f t="shared" si="71"/>
        <v>0</v>
      </c>
      <c r="L166" s="19">
        <f t="shared" si="71"/>
        <v>0</v>
      </c>
      <c r="M166" s="19">
        <f>SUM(M20,M30,M72,M75,M79,M82,M88,M92,M118,M127,M136,M146,M155,M60)</f>
        <v>-554.5</v>
      </c>
      <c r="N166" s="19">
        <f t="shared" si="71"/>
        <v>17397.200000000004</v>
      </c>
      <c r="O166" s="19">
        <f>SUM(O20,O30,O72,O75,O79,O82,O88,O92,O118,O127,O136,O146,O155,O60)</f>
        <v>386.1000000000022</v>
      </c>
      <c r="P166" s="19">
        <f>SUM(P20,P30,P72,P75,P79,P82,P88,P92,P118,P136,P146,P155,P60)</f>
        <v>0</v>
      </c>
      <c r="Q166" s="19">
        <f>SUM(Q20,Q30,Q72,Q75,Q79,Q82,Q88,Q92,Q127,Q118,Q146,Q155,Q60)</f>
        <v>-2117.2</v>
      </c>
      <c r="R166" s="19">
        <f aca="true" t="shared" si="72" ref="R166:BA166">SUM(R20,R30,R72,R75,R79,R82,R88,R92,R118,R127,R136,R146,R155,R60)</f>
        <v>0</v>
      </c>
      <c r="S166" s="19">
        <f t="shared" si="72"/>
        <v>0</v>
      </c>
      <c r="T166" s="19">
        <f t="shared" si="72"/>
        <v>0</v>
      </c>
      <c r="U166" s="19">
        <f t="shared" si="72"/>
        <v>0</v>
      </c>
      <c r="V166" s="19">
        <f t="shared" si="72"/>
        <v>-159.5</v>
      </c>
      <c r="W166" s="19">
        <f t="shared" si="72"/>
        <v>0</v>
      </c>
      <c r="X166" s="19">
        <f t="shared" si="72"/>
        <v>0</v>
      </c>
      <c r="Y166" s="19">
        <f t="shared" si="72"/>
        <v>0</v>
      </c>
      <c r="Z166" s="19">
        <f t="shared" si="72"/>
        <v>0</v>
      </c>
      <c r="AA166" s="19">
        <f t="shared" si="72"/>
        <v>0</v>
      </c>
      <c r="AB166" s="19">
        <f t="shared" si="72"/>
        <v>0</v>
      </c>
      <c r="AC166" s="19">
        <f t="shared" si="72"/>
        <v>0</v>
      </c>
      <c r="AD166" s="19">
        <f t="shared" si="72"/>
        <v>0</v>
      </c>
      <c r="AE166" s="19">
        <f t="shared" si="72"/>
        <v>0</v>
      </c>
      <c r="AF166" s="19">
        <f t="shared" si="72"/>
        <v>0</v>
      </c>
      <c r="AG166" s="19">
        <f t="shared" si="72"/>
        <v>0</v>
      </c>
      <c r="AH166" s="19">
        <f t="shared" si="72"/>
        <v>0</v>
      </c>
      <c r="AI166" s="19">
        <f t="shared" si="72"/>
        <v>0</v>
      </c>
      <c r="AJ166" s="19">
        <f t="shared" si="72"/>
        <v>0</v>
      </c>
      <c r="AK166" s="19">
        <f t="shared" si="72"/>
        <v>0</v>
      </c>
      <c r="AL166" s="19">
        <f t="shared" si="72"/>
        <v>0</v>
      </c>
      <c r="AM166" s="19">
        <f t="shared" si="72"/>
        <v>0</v>
      </c>
      <c r="AN166" s="19">
        <f t="shared" si="72"/>
        <v>0</v>
      </c>
      <c r="AO166" s="19">
        <f t="shared" si="72"/>
        <v>0</v>
      </c>
      <c r="AP166" s="19">
        <f t="shared" si="72"/>
        <v>0</v>
      </c>
      <c r="AQ166" s="19">
        <f t="shared" si="72"/>
        <v>0</v>
      </c>
      <c r="AR166" s="19">
        <f t="shared" si="72"/>
        <v>0</v>
      </c>
      <c r="AS166" s="19">
        <f t="shared" si="72"/>
        <v>0</v>
      </c>
      <c r="AT166" s="19">
        <f t="shared" si="72"/>
        <v>0</v>
      </c>
      <c r="AU166" s="19">
        <f t="shared" si="72"/>
        <v>0</v>
      </c>
      <c r="AV166" s="19">
        <f t="shared" si="72"/>
        <v>0</v>
      </c>
      <c r="AW166" s="19">
        <f t="shared" si="72"/>
        <v>0</v>
      </c>
      <c r="AX166" s="19">
        <f t="shared" si="72"/>
        <v>0</v>
      </c>
      <c r="AY166" s="19">
        <f t="shared" si="72"/>
        <v>0</v>
      </c>
      <c r="AZ166" s="19">
        <f t="shared" si="72"/>
        <v>0</v>
      </c>
      <c r="BA166" s="19">
        <f t="shared" si="72"/>
        <v>0</v>
      </c>
      <c r="BF166" s="19">
        <f>SUM(BF20,BF30,BF72,BF75,BF79,BF82,BF88,BF92,BF118,BF127,BF136,BF146,BF155,BF60)</f>
        <v>0</v>
      </c>
    </row>
    <row r="167" spans="3:58" ht="16.5" hidden="1">
      <c r="C167" s="48" t="s">
        <v>15</v>
      </c>
      <c r="D167" s="48"/>
      <c r="E167" s="19">
        <f aca="true" t="shared" si="73" ref="E167:AJ167">SUM(E21,E31,E36,E61,E76,E119,E128,E137,E147,E156)</f>
        <v>221063.7</v>
      </c>
      <c r="F167" s="19">
        <f t="shared" si="73"/>
        <v>233907.89999999997</v>
      </c>
      <c r="G167" s="19">
        <f t="shared" si="73"/>
        <v>15264.199999999999</v>
      </c>
      <c r="H167" s="19">
        <f t="shared" si="73"/>
        <v>16716</v>
      </c>
      <c r="I167" s="19">
        <f t="shared" si="73"/>
        <v>352.5</v>
      </c>
      <c r="J167" s="19">
        <f t="shared" si="73"/>
        <v>-19.3</v>
      </c>
      <c r="K167" s="19">
        <f t="shared" si="73"/>
        <v>0</v>
      </c>
      <c r="L167" s="19">
        <f t="shared" si="73"/>
        <v>0</v>
      </c>
      <c r="M167" s="19">
        <f t="shared" si="73"/>
        <v>0</v>
      </c>
      <c r="N167" s="19">
        <f t="shared" si="73"/>
        <v>19.200000000000003</v>
      </c>
      <c r="O167" s="19">
        <f t="shared" si="73"/>
        <v>-1802.6999999999998</v>
      </c>
      <c r="P167" s="19">
        <f t="shared" si="73"/>
        <v>0</v>
      </c>
      <c r="Q167" s="19">
        <f t="shared" si="73"/>
        <v>0</v>
      </c>
      <c r="R167" s="19">
        <f t="shared" si="73"/>
        <v>0</v>
      </c>
      <c r="S167" s="19">
        <f t="shared" si="73"/>
        <v>0</v>
      </c>
      <c r="T167" s="19">
        <f t="shared" si="73"/>
        <v>0</v>
      </c>
      <c r="U167" s="19">
        <f t="shared" si="73"/>
        <v>0</v>
      </c>
      <c r="V167" s="19">
        <f t="shared" si="73"/>
        <v>0</v>
      </c>
      <c r="W167" s="19">
        <f t="shared" si="73"/>
        <v>0</v>
      </c>
      <c r="X167" s="19">
        <f t="shared" si="73"/>
        <v>0</v>
      </c>
      <c r="Y167" s="19">
        <f t="shared" si="73"/>
        <v>-1.5</v>
      </c>
      <c r="Z167" s="19">
        <f t="shared" si="73"/>
        <v>0</v>
      </c>
      <c r="AA167" s="19">
        <f t="shared" si="73"/>
        <v>0</v>
      </c>
      <c r="AB167" s="19">
        <f t="shared" si="73"/>
        <v>0</v>
      </c>
      <c r="AC167" s="19">
        <f t="shared" si="73"/>
        <v>0</v>
      </c>
      <c r="AD167" s="19">
        <f t="shared" si="73"/>
        <v>0</v>
      </c>
      <c r="AE167" s="19">
        <f t="shared" si="73"/>
        <v>0</v>
      </c>
      <c r="AF167" s="19">
        <f t="shared" si="73"/>
        <v>0</v>
      </c>
      <c r="AG167" s="19">
        <f t="shared" si="73"/>
        <v>0</v>
      </c>
      <c r="AH167" s="19">
        <f t="shared" si="73"/>
        <v>0</v>
      </c>
      <c r="AI167" s="19">
        <f t="shared" si="73"/>
        <v>0</v>
      </c>
      <c r="AJ167" s="19">
        <f t="shared" si="73"/>
        <v>0</v>
      </c>
      <c r="AK167" s="19">
        <f aca="true" t="shared" si="74" ref="AK167:BA167">SUM(AK21,AK31,AK36,AK61,AK76,AK119,AK128,AK137,AK147,AK156)</f>
        <v>0</v>
      </c>
      <c r="AL167" s="19">
        <f t="shared" si="74"/>
        <v>0</v>
      </c>
      <c r="AM167" s="19">
        <f t="shared" si="74"/>
        <v>0</v>
      </c>
      <c r="AN167" s="19">
        <f t="shared" si="74"/>
        <v>0</v>
      </c>
      <c r="AO167" s="19">
        <f t="shared" si="74"/>
        <v>0</v>
      </c>
      <c r="AP167" s="19">
        <f t="shared" si="74"/>
        <v>0</v>
      </c>
      <c r="AQ167" s="19">
        <f t="shared" si="74"/>
        <v>0</v>
      </c>
      <c r="AR167" s="19">
        <f t="shared" si="74"/>
        <v>0</v>
      </c>
      <c r="AS167" s="19">
        <f t="shared" si="74"/>
        <v>0</v>
      </c>
      <c r="AT167" s="19">
        <f t="shared" si="74"/>
        <v>0</v>
      </c>
      <c r="AU167" s="19">
        <f t="shared" si="74"/>
        <v>0</v>
      </c>
      <c r="AV167" s="19">
        <f t="shared" si="74"/>
        <v>0</v>
      </c>
      <c r="AW167" s="19">
        <f t="shared" si="74"/>
        <v>0</v>
      </c>
      <c r="AX167" s="19">
        <f t="shared" si="74"/>
        <v>0</v>
      </c>
      <c r="AY167" s="19">
        <f t="shared" si="74"/>
        <v>0</v>
      </c>
      <c r="AZ167" s="19">
        <f t="shared" si="74"/>
        <v>0</v>
      </c>
      <c r="BA167" s="19">
        <f t="shared" si="74"/>
        <v>0</v>
      </c>
      <c r="BF167" s="19">
        <f>SUM(BF21,BF31,BF36,BF61,BF76,BF119,BF128,BF137,BF147,BF156)</f>
        <v>0</v>
      </c>
    </row>
    <row r="168" spans="3:58" ht="16.5" hidden="1">
      <c r="C168" s="48" t="s">
        <v>13</v>
      </c>
      <c r="D168" s="48"/>
      <c r="E168" s="19">
        <f aca="true" t="shared" si="75" ref="E168:AJ168">SUM(E62,E80,E83,E85,E120,E129,E138,E148,E157)</f>
        <v>485038.5</v>
      </c>
      <c r="F168" s="19">
        <f>SUM(F62,F71,F80,F83,F85,F120,F129,F138,F148,F157)</f>
        <v>504081.3</v>
      </c>
      <c r="G168" s="19">
        <f>SUM(G62,G71,G80,G83,G85,G120,G129,G138,G148,G157)</f>
        <v>19042.800000000003</v>
      </c>
      <c r="H168" s="19">
        <f>SUM(H62,H80,H83,H85,H120,H129,H138,H148,H157,H71)</f>
        <v>5772.799999999999</v>
      </c>
      <c r="I168" s="19">
        <f t="shared" si="75"/>
        <v>160</v>
      </c>
      <c r="J168" s="19">
        <f t="shared" si="75"/>
        <v>0</v>
      </c>
      <c r="K168" s="19">
        <f t="shared" si="75"/>
        <v>0</v>
      </c>
      <c r="L168" s="19">
        <f t="shared" si="75"/>
        <v>0</v>
      </c>
      <c r="M168" s="19">
        <f t="shared" si="75"/>
        <v>0</v>
      </c>
      <c r="N168" s="19">
        <f t="shared" si="75"/>
        <v>14769.7</v>
      </c>
      <c r="O168" s="19">
        <f>SUM(O62,O80,O83,O85,O120,O129,O138,O148,O157)</f>
        <v>-1484.2</v>
      </c>
      <c r="P168" s="19">
        <f t="shared" si="75"/>
        <v>0</v>
      </c>
      <c r="Q168" s="19">
        <f t="shared" si="75"/>
        <v>-286.5</v>
      </c>
      <c r="R168" s="19">
        <f t="shared" si="75"/>
        <v>0</v>
      </c>
      <c r="S168" s="19">
        <f t="shared" si="75"/>
        <v>0</v>
      </c>
      <c r="T168" s="19">
        <f t="shared" si="75"/>
        <v>0</v>
      </c>
      <c r="U168" s="19">
        <f t="shared" si="75"/>
        <v>0</v>
      </c>
      <c r="V168" s="19">
        <f t="shared" si="75"/>
        <v>111</v>
      </c>
      <c r="W168" s="19">
        <f t="shared" si="75"/>
        <v>0</v>
      </c>
      <c r="X168" s="19">
        <f t="shared" si="75"/>
        <v>0</v>
      </c>
      <c r="Y168" s="19">
        <f t="shared" si="75"/>
        <v>0</v>
      </c>
      <c r="Z168" s="19">
        <f t="shared" si="75"/>
        <v>0</v>
      </c>
      <c r="AA168" s="19">
        <f t="shared" si="75"/>
        <v>0</v>
      </c>
      <c r="AB168" s="19">
        <f t="shared" si="75"/>
        <v>0</v>
      </c>
      <c r="AC168" s="19">
        <f t="shared" si="75"/>
        <v>0</v>
      </c>
      <c r="AD168" s="19">
        <f t="shared" si="75"/>
        <v>0</v>
      </c>
      <c r="AE168" s="19">
        <f t="shared" si="75"/>
        <v>0</v>
      </c>
      <c r="AF168" s="19">
        <f t="shared" si="75"/>
        <v>0</v>
      </c>
      <c r="AG168" s="19">
        <f t="shared" si="75"/>
        <v>0</v>
      </c>
      <c r="AH168" s="19">
        <f t="shared" si="75"/>
        <v>0</v>
      </c>
      <c r="AI168" s="19">
        <f t="shared" si="75"/>
        <v>0</v>
      </c>
      <c r="AJ168" s="19">
        <f t="shared" si="75"/>
        <v>0</v>
      </c>
      <c r="AK168" s="19">
        <f aca="true" t="shared" si="76" ref="AK168:BA168">SUM(AK62,AK80,AK83,AK85,AK120,AK129,AK138,AK148,AK157)</f>
        <v>0</v>
      </c>
      <c r="AL168" s="19">
        <f t="shared" si="76"/>
        <v>0</v>
      </c>
      <c r="AM168" s="19">
        <f t="shared" si="76"/>
        <v>0</v>
      </c>
      <c r="AN168" s="19">
        <f t="shared" si="76"/>
        <v>0</v>
      </c>
      <c r="AO168" s="19">
        <f t="shared" si="76"/>
        <v>0</v>
      </c>
      <c r="AP168" s="19">
        <f t="shared" si="76"/>
        <v>0</v>
      </c>
      <c r="AQ168" s="19">
        <f t="shared" si="76"/>
        <v>0</v>
      </c>
      <c r="AR168" s="19">
        <f t="shared" si="76"/>
        <v>0</v>
      </c>
      <c r="AS168" s="19">
        <f t="shared" si="76"/>
        <v>0</v>
      </c>
      <c r="AT168" s="19">
        <f t="shared" si="76"/>
        <v>0</v>
      </c>
      <c r="AU168" s="19">
        <f t="shared" si="76"/>
        <v>0</v>
      </c>
      <c r="AV168" s="19">
        <f t="shared" si="76"/>
        <v>0</v>
      </c>
      <c r="AW168" s="19">
        <f t="shared" si="76"/>
        <v>0</v>
      </c>
      <c r="AX168" s="19">
        <f t="shared" si="76"/>
        <v>0</v>
      </c>
      <c r="AY168" s="19">
        <f t="shared" si="76"/>
        <v>0</v>
      </c>
      <c r="AZ168" s="19">
        <f t="shared" si="76"/>
        <v>0</v>
      </c>
      <c r="BA168" s="19">
        <f t="shared" si="76"/>
        <v>0</v>
      </c>
      <c r="BF168" s="19">
        <f>SUM(BF62,BF80,BF83,BF85,BF120,BF129,BF138,BF148,BF157)</f>
        <v>0</v>
      </c>
    </row>
    <row r="169" spans="3:58" ht="16.5" hidden="1">
      <c r="C169" s="48" t="s">
        <v>20</v>
      </c>
      <c r="D169" s="48"/>
      <c r="E169" s="19">
        <f>SUM(E56,E89,E121,E130,E139,E149,E158,E70,E63)</f>
        <v>776446.5</v>
      </c>
      <c r="F169" s="19">
        <f>SUM(F56,F89,F121,F130,F139,F149,F158,F70,F63)</f>
        <v>817896.3999999999</v>
      </c>
      <c r="G169" s="19">
        <f>SUM(G56,G89,G121,G130,G139,G149,G158+G70+G63)</f>
        <v>41449.90000000001</v>
      </c>
      <c r="H169" s="19">
        <f>SUM(H56,H89,H121,H130,H139,H149,H158+H70+G63)</f>
        <v>-42718</v>
      </c>
      <c r="I169" s="19">
        <f aca="true" t="shared" si="77" ref="I169:BA169">SUM(I56,I89,I121,I130,I139,I149,I158)</f>
        <v>0</v>
      </c>
      <c r="J169" s="19">
        <f t="shared" si="77"/>
        <v>-87.9</v>
      </c>
      <c r="K169" s="19">
        <f t="shared" si="77"/>
        <v>0</v>
      </c>
      <c r="L169" s="19">
        <f t="shared" si="77"/>
        <v>0</v>
      </c>
      <c r="M169" s="19">
        <f t="shared" si="77"/>
        <v>0</v>
      </c>
      <c r="N169" s="19">
        <f t="shared" si="77"/>
        <v>50868.8</v>
      </c>
      <c r="O169" s="19">
        <f t="shared" si="77"/>
        <v>-565.5</v>
      </c>
      <c r="P169" s="19">
        <f t="shared" si="77"/>
        <v>0</v>
      </c>
      <c r="Q169" s="19">
        <f t="shared" si="77"/>
        <v>35950</v>
      </c>
      <c r="R169" s="19">
        <f t="shared" si="77"/>
        <v>0</v>
      </c>
      <c r="S169" s="19">
        <f t="shared" si="77"/>
        <v>0</v>
      </c>
      <c r="T169" s="19">
        <f t="shared" si="77"/>
        <v>0</v>
      </c>
      <c r="U169" s="19">
        <f t="shared" si="77"/>
        <v>0</v>
      </c>
      <c r="V169" s="19">
        <f t="shared" si="77"/>
        <v>0</v>
      </c>
      <c r="W169" s="19">
        <f t="shared" si="77"/>
        <v>-2000</v>
      </c>
      <c r="X169" s="19">
        <f t="shared" si="77"/>
        <v>0</v>
      </c>
      <c r="Y169" s="19">
        <f t="shared" si="77"/>
        <v>2.5</v>
      </c>
      <c r="Z169" s="19">
        <f t="shared" si="77"/>
        <v>0</v>
      </c>
      <c r="AA169" s="19">
        <f t="shared" si="77"/>
        <v>0</v>
      </c>
      <c r="AB169" s="19">
        <f t="shared" si="77"/>
        <v>0</v>
      </c>
      <c r="AC169" s="19">
        <f t="shared" si="77"/>
        <v>0</v>
      </c>
      <c r="AD169" s="19">
        <f t="shared" si="77"/>
        <v>0</v>
      </c>
      <c r="AE169" s="19">
        <f t="shared" si="77"/>
        <v>0</v>
      </c>
      <c r="AF169" s="19">
        <f t="shared" si="77"/>
        <v>0</v>
      </c>
      <c r="AG169" s="19">
        <f t="shared" si="77"/>
        <v>0</v>
      </c>
      <c r="AH169" s="19">
        <f t="shared" si="77"/>
        <v>0</v>
      </c>
      <c r="AI169" s="19">
        <f t="shared" si="77"/>
        <v>0</v>
      </c>
      <c r="AJ169" s="19">
        <f t="shared" si="77"/>
        <v>0</v>
      </c>
      <c r="AK169" s="19">
        <f t="shared" si="77"/>
        <v>0</v>
      </c>
      <c r="AL169" s="19">
        <f t="shared" si="77"/>
        <v>0</v>
      </c>
      <c r="AM169" s="19">
        <f t="shared" si="77"/>
        <v>0</v>
      </c>
      <c r="AN169" s="19">
        <f t="shared" si="77"/>
        <v>0</v>
      </c>
      <c r="AO169" s="19">
        <f t="shared" si="77"/>
        <v>0</v>
      </c>
      <c r="AP169" s="19">
        <f t="shared" si="77"/>
        <v>0</v>
      </c>
      <c r="AQ169" s="19">
        <f t="shared" si="77"/>
        <v>0</v>
      </c>
      <c r="AR169" s="19">
        <f t="shared" si="77"/>
        <v>0</v>
      </c>
      <c r="AS169" s="19">
        <f t="shared" si="77"/>
        <v>0</v>
      </c>
      <c r="AT169" s="19">
        <f t="shared" si="77"/>
        <v>0</v>
      </c>
      <c r="AU169" s="19">
        <f t="shared" si="77"/>
        <v>0</v>
      </c>
      <c r="AV169" s="19">
        <f t="shared" si="77"/>
        <v>0</v>
      </c>
      <c r="AW169" s="19">
        <f t="shared" si="77"/>
        <v>0</v>
      </c>
      <c r="AX169" s="19">
        <f t="shared" si="77"/>
        <v>0</v>
      </c>
      <c r="AY169" s="19">
        <f t="shared" si="77"/>
        <v>0</v>
      </c>
      <c r="AZ169" s="19">
        <f t="shared" si="77"/>
        <v>0</v>
      </c>
      <c r="BA169" s="19">
        <f t="shared" si="77"/>
        <v>0</v>
      </c>
      <c r="BF169" s="19">
        <f>SUM(BF56,BF89,BF121,BF130,BF139,BF149,BF158)</f>
        <v>0</v>
      </c>
    </row>
    <row r="170" spans="3:58" ht="16.5" hidden="1">
      <c r="C170" s="48" t="s">
        <v>17</v>
      </c>
      <c r="D170" s="48"/>
      <c r="E170" s="19">
        <f>E32</f>
        <v>7000</v>
      </c>
      <c r="F170" s="19">
        <f aca="true" t="shared" si="78" ref="F170:BF170">F32</f>
        <v>7000</v>
      </c>
      <c r="G170" s="19">
        <f>G32</f>
        <v>0</v>
      </c>
      <c r="H170" s="19">
        <f t="shared" si="78"/>
        <v>0</v>
      </c>
      <c r="I170" s="19">
        <f t="shared" si="78"/>
        <v>0</v>
      </c>
      <c r="J170" s="19">
        <f t="shared" si="78"/>
        <v>0</v>
      </c>
      <c r="K170" s="19">
        <f t="shared" si="78"/>
        <v>0</v>
      </c>
      <c r="L170" s="19">
        <f t="shared" si="78"/>
        <v>0</v>
      </c>
      <c r="M170" s="19">
        <f t="shared" si="78"/>
        <v>0</v>
      </c>
      <c r="N170" s="19">
        <f t="shared" si="78"/>
        <v>0</v>
      </c>
      <c r="O170" s="19">
        <f t="shared" si="78"/>
        <v>0</v>
      </c>
      <c r="P170" s="19">
        <f t="shared" si="78"/>
        <v>0</v>
      </c>
      <c r="Q170" s="19">
        <f>Q32</f>
        <v>0</v>
      </c>
      <c r="R170" s="19">
        <f t="shared" si="78"/>
        <v>0</v>
      </c>
      <c r="S170" s="19">
        <f t="shared" si="78"/>
        <v>0</v>
      </c>
      <c r="T170" s="19">
        <f t="shared" si="78"/>
        <v>0</v>
      </c>
      <c r="U170" s="19">
        <f t="shared" si="78"/>
        <v>0</v>
      </c>
      <c r="V170" s="19">
        <f t="shared" si="78"/>
        <v>0</v>
      </c>
      <c r="W170" s="19">
        <f t="shared" si="78"/>
        <v>0</v>
      </c>
      <c r="X170" s="19">
        <f t="shared" si="78"/>
        <v>0</v>
      </c>
      <c r="Y170" s="19">
        <f t="shared" si="78"/>
        <v>0</v>
      </c>
      <c r="Z170" s="19">
        <f t="shared" si="78"/>
        <v>0</v>
      </c>
      <c r="AA170" s="19">
        <f t="shared" si="78"/>
        <v>0</v>
      </c>
      <c r="AB170" s="19">
        <f t="shared" si="78"/>
        <v>0</v>
      </c>
      <c r="AC170" s="19">
        <f t="shared" si="78"/>
        <v>0</v>
      </c>
      <c r="AD170" s="19">
        <f t="shared" si="78"/>
        <v>0</v>
      </c>
      <c r="AE170" s="19">
        <f t="shared" si="78"/>
        <v>0</v>
      </c>
      <c r="AF170" s="19">
        <f t="shared" si="78"/>
        <v>0</v>
      </c>
      <c r="AG170" s="19">
        <f t="shared" si="78"/>
        <v>0</v>
      </c>
      <c r="AH170" s="19">
        <f t="shared" si="78"/>
        <v>0</v>
      </c>
      <c r="AI170" s="19">
        <f t="shared" si="78"/>
        <v>0</v>
      </c>
      <c r="AJ170" s="19">
        <f t="shared" si="78"/>
        <v>0</v>
      </c>
      <c r="AK170" s="19">
        <f t="shared" si="78"/>
        <v>0</v>
      </c>
      <c r="AL170" s="19">
        <f t="shared" si="78"/>
        <v>0</v>
      </c>
      <c r="AM170" s="19">
        <f t="shared" si="78"/>
        <v>0</v>
      </c>
      <c r="AN170" s="19">
        <f t="shared" si="78"/>
        <v>0</v>
      </c>
      <c r="AO170" s="19">
        <f t="shared" si="78"/>
        <v>0</v>
      </c>
      <c r="AP170" s="19">
        <f t="shared" si="78"/>
        <v>0</v>
      </c>
      <c r="AQ170" s="19">
        <f t="shared" si="78"/>
        <v>0</v>
      </c>
      <c r="AR170" s="19">
        <f t="shared" si="78"/>
        <v>0</v>
      </c>
      <c r="AS170" s="19">
        <f t="shared" si="78"/>
        <v>0</v>
      </c>
      <c r="AT170" s="19">
        <f t="shared" si="78"/>
        <v>0</v>
      </c>
      <c r="AU170" s="19">
        <f t="shared" si="78"/>
        <v>0</v>
      </c>
      <c r="AV170" s="19">
        <f t="shared" si="78"/>
        <v>0</v>
      </c>
      <c r="AW170" s="19">
        <f>AW32</f>
        <v>0</v>
      </c>
      <c r="AX170" s="19">
        <f>AX32</f>
        <v>0</v>
      </c>
      <c r="AY170" s="19">
        <f>AY32</f>
        <v>0</v>
      </c>
      <c r="AZ170" s="19">
        <f t="shared" si="78"/>
        <v>0</v>
      </c>
      <c r="BA170" s="19">
        <f t="shared" si="78"/>
        <v>0</v>
      </c>
      <c r="BF170" s="19">
        <f t="shared" si="78"/>
        <v>0</v>
      </c>
    </row>
    <row r="171" spans="1:58" s="51" customFormat="1" ht="16.5" hidden="1">
      <c r="A171" s="49"/>
      <c r="B171" s="49"/>
      <c r="C171" s="50"/>
      <c r="D171" s="50"/>
      <c r="E171" s="21">
        <f>SUM(E160:E170)</f>
        <v>8795731.2</v>
      </c>
      <c r="F171" s="21">
        <f>SUM(F160:F170)</f>
        <v>9212242.1</v>
      </c>
      <c r="G171" s="21">
        <f>SUM(G160:G170)</f>
        <v>416510.9</v>
      </c>
      <c r="H171" s="21">
        <f aca="true" t="shared" si="79" ref="H171:BF171">SUM(H160:H170)</f>
        <v>261355</v>
      </c>
      <c r="I171" s="21">
        <f t="shared" si="79"/>
        <v>450.4</v>
      </c>
      <c r="J171" s="21">
        <f t="shared" si="79"/>
        <v>-10509.499999999998</v>
      </c>
      <c r="K171" s="21">
        <f t="shared" si="79"/>
        <v>0</v>
      </c>
      <c r="L171" s="21">
        <f t="shared" si="79"/>
        <v>0</v>
      </c>
      <c r="M171" s="21">
        <f t="shared" si="79"/>
        <v>-554.5</v>
      </c>
      <c r="N171" s="21">
        <f t="shared" si="79"/>
        <v>133701</v>
      </c>
      <c r="O171" s="21">
        <f t="shared" si="79"/>
        <v>-49332.89999999998</v>
      </c>
      <c r="P171" s="21">
        <f t="shared" si="79"/>
        <v>0</v>
      </c>
      <c r="Q171" s="21">
        <f t="shared" si="79"/>
        <v>18367.5</v>
      </c>
      <c r="R171" s="21">
        <f t="shared" si="79"/>
        <v>0</v>
      </c>
      <c r="S171" s="21">
        <f t="shared" si="79"/>
        <v>0</v>
      </c>
      <c r="T171" s="21">
        <f t="shared" si="79"/>
        <v>0</v>
      </c>
      <c r="U171" s="21">
        <f t="shared" si="79"/>
        <v>332.6</v>
      </c>
      <c r="V171" s="21">
        <f t="shared" si="79"/>
        <v>49000.3</v>
      </c>
      <c r="W171" s="21">
        <f t="shared" si="79"/>
        <v>13700</v>
      </c>
      <c r="X171" s="21">
        <f t="shared" si="79"/>
        <v>0</v>
      </c>
      <c r="Y171" s="21">
        <f t="shared" si="79"/>
        <v>1</v>
      </c>
      <c r="Z171" s="21">
        <f t="shared" si="79"/>
        <v>0</v>
      </c>
      <c r="AA171" s="21">
        <f t="shared" si="79"/>
        <v>0</v>
      </c>
      <c r="AB171" s="21">
        <f t="shared" si="79"/>
        <v>0</v>
      </c>
      <c r="AC171" s="21">
        <f t="shared" si="79"/>
        <v>0</v>
      </c>
      <c r="AD171" s="21">
        <f t="shared" si="79"/>
        <v>0</v>
      </c>
      <c r="AE171" s="21">
        <f t="shared" si="79"/>
        <v>0</v>
      </c>
      <c r="AF171" s="21">
        <f t="shared" si="79"/>
        <v>0</v>
      </c>
      <c r="AG171" s="21">
        <f t="shared" si="79"/>
        <v>0</v>
      </c>
      <c r="AH171" s="21">
        <f t="shared" si="79"/>
        <v>0</v>
      </c>
      <c r="AI171" s="21">
        <f t="shared" si="79"/>
        <v>0</v>
      </c>
      <c r="AJ171" s="21">
        <f t="shared" si="79"/>
        <v>0</v>
      </c>
      <c r="AK171" s="21">
        <f t="shared" si="79"/>
        <v>0</v>
      </c>
      <c r="AL171" s="21">
        <f t="shared" si="79"/>
        <v>0</v>
      </c>
      <c r="AM171" s="21">
        <f t="shared" si="79"/>
        <v>0</v>
      </c>
      <c r="AN171" s="21">
        <f t="shared" si="79"/>
        <v>0</v>
      </c>
      <c r="AO171" s="21">
        <f t="shared" si="79"/>
        <v>0</v>
      </c>
      <c r="AP171" s="21">
        <f t="shared" si="79"/>
        <v>0</v>
      </c>
      <c r="AQ171" s="21">
        <f t="shared" si="79"/>
        <v>0</v>
      </c>
      <c r="AR171" s="21">
        <f t="shared" si="79"/>
        <v>0</v>
      </c>
      <c r="AS171" s="21">
        <f t="shared" si="79"/>
        <v>0</v>
      </c>
      <c r="AT171" s="21">
        <f t="shared" si="79"/>
        <v>0</v>
      </c>
      <c r="AU171" s="21">
        <f t="shared" si="79"/>
        <v>0</v>
      </c>
      <c r="AV171" s="21">
        <f t="shared" si="79"/>
        <v>0</v>
      </c>
      <c r="AW171" s="21">
        <f>SUM(AW160:AW170)</f>
        <v>0</v>
      </c>
      <c r="AX171" s="21">
        <f>SUM(AX160:AX170)</f>
        <v>0</v>
      </c>
      <c r="AY171" s="21">
        <f>SUM(AY160:AY170)</f>
        <v>0</v>
      </c>
      <c r="AZ171" s="21">
        <f t="shared" si="79"/>
        <v>0</v>
      </c>
      <c r="BA171" s="21">
        <f t="shared" si="79"/>
        <v>0</v>
      </c>
      <c r="BB171" s="22"/>
      <c r="BC171" s="22"/>
      <c r="BD171" s="21"/>
      <c r="BE171" s="21"/>
      <c r="BF171" s="21">
        <f t="shared" si="79"/>
        <v>0</v>
      </c>
    </row>
    <row r="172" spans="3:12" ht="16.5" hidden="1">
      <c r="C172" s="48"/>
      <c r="D172" s="48"/>
      <c r="L172" s="21"/>
    </row>
    <row r="173" spans="3:53" ht="16.5" hidden="1">
      <c r="C173" s="48"/>
      <c r="D173" s="48"/>
      <c r="E173" s="19">
        <f>E159-E171</f>
        <v>0</v>
      </c>
      <c r="F173" s="19">
        <f>F159-F171</f>
        <v>0</v>
      </c>
      <c r="G173" s="19">
        <f>G159-G171</f>
        <v>0</v>
      </c>
      <c r="H173" s="19">
        <f aca="true" t="shared" si="80" ref="H173:Y173">H159-H171</f>
        <v>0</v>
      </c>
      <c r="I173" s="19">
        <f t="shared" si="80"/>
        <v>0</v>
      </c>
      <c r="J173" s="19">
        <f t="shared" si="80"/>
        <v>0</v>
      </c>
      <c r="K173" s="19">
        <f t="shared" si="80"/>
        <v>0</v>
      </c>
      <c r="L173" s="19">
        <f t="shared" si="80"/>
        <v>0</v>
      </c>
      <c r="M173" s="19">
        <f t="shared" si="80"/>
        <v>0</v>
      </c>
      <c r="N173" s="19">
        <f t="shared" si="80"/>
        <v>0</v>
      </c>
      <c r="O173" s="19">
        <f t="shared" si="80"/>
        <v>0</v>
      </c>
      <c r="P173" s="19">
        <f t="shared" si="80"/>
        <v>0</v>
      </c>
      <c r="Q173" s="19">
        <f t="shared" si="80"/>
        <v>0</v>
      </c>
      <c r="R173" s="19">
        <f t="shared" si="80"/>
        <v>0</v>
      </c>
      <c r="S173" s="19">
        <f t="shared" si="80"/>
        <v>0</v>
      </c>
      <c r="T173" s="19">
        <f t="shared" si="80"/>
        <v>0</v>
      </c>
      <c r="U173" s="19">
        <f t="shared" si="80"/>
        <v>0</v>
      </c>
      <c r="V173" s="19">
        <f t="shared" si="80"/>
        <v>0</v>
      </c>
      <c r="W173" s="19">
        <f t="shared" si="80"/>
        <v>0</v>
      </c>
      <c r="X173" s="19">
        <f t="shared" si="80"/>
        <v>0</v>
      </c>
      <c r="Y173" s="19">
        <f t="shared" si="80"/>
        <v>0</v>
      </c>
      <c r="Z173" s="19">
        <f aca="true" t="shared" si="81" ref="Z173:BA173">Z159-Z171</f>
        <v>0</v>
      </c>
      <c r="AA173" s="19">
        <f t="shared" si="81"/>
        <v>0</v>
      </c>
      <c r="AB173" s="19">
        <f t="shared" si="81"/>
        <v>0</v>
      </c>
      <c r="AC173" s="19">
        <f t="shared" si="81"/>
        <v>0</v>
      </c>
      <c r="AD173" s="19">
        <f t="shared" si="81"/>
        <v>0</v>
      </c>
      <c r="AE173" s="19">
        <f t="shared" si="81"/>
        <v>0</v>
      </c>
      <c r="AF173" s="19">
        <f t="shared" si="81"/>
        <v>0</v>
      </c>
      <c r="AG173" s="19">
        <f t="shared" si="81"/>
        <v>0</v>
      </c>
      <c r="AH173" s="19">
        <f t="shared" si="81"/>
        <v>0</v>
      </c>
      <c r="AI173" s="19">
        <f t="shared" si="81"/>
        <v>0</v>
      </c>
      <c r="AJ173" s="19">
        <f t="shared" si="81"/>
        <v>0</v>
      </c>
      <c r="AK173" s="19">
        <f t="shared" si="81"/>
        <v>0</v>
      </c>
      <c r="AL173" s="19">
        <f t="shared" si="81"/>
        <v>0</v>
      </c>
      <c r="AM173" s="19">
        <f t="shared" si="81"/>
        <v>0</v>
      </c>
      <c r="AN173" s="19">
        <f t="shared" si="81"/>
        <v>0</v>
      </c>
      <c r="AO173" s="19">
        <f t="shared" si="81"/>
        <v>0</v>
      </c>
      <c r="AP173" s="19">
        <f t="shared" si="81"/>
        <v>0</v>
      </c>
      <c r="AQ173" s="19">
        <f t="shared" si="81"/>
        <v>0</v>
      </c>
      <c r="AR173" s="19">
        <f t="shared" si="81"/>
        <v>0</v>
      </c>
      <c r="AS173" s="19">
        <f t="shared" si="81"/>
        <v>0</v>
      </c>
      <c r="AT173" s="19">
        <f t="shared" si="81"/>
        <v>0</v>
      </c>
      <c r="AU173" s="19">
        <f t="shared" si="81"/>
        <v>0</v>
      </c>
      <c r="AV173" s="19">
        <f t="shared" si="81"/>
        <v>0</v>
      </c>
      <c r="AW173" s="19">
        <f t="shared" si="81"/>
        <v>0</v>
      </c>
      <c r="AX173" s="19">
        <f t="shared" si="81"/>
        <v>0</v>
      </c>
      <c r="AY173" s="19">
        <f t="shared" si="81"/>
        <v>0</v>
      </c>
      <c r="AZ173" s="19">
        <f t="shared" si="81"/>
        <v>0</v>
      </c>
      <c r="BA173" s="19">
        <f t="shared" si="81"/>
        <v>0</v>
      </c>
    </row>
    <row r="174" spans="3:5" ht="16.5">
      <c r="C174" s="48"/>
      <c r="D174" s="48"/>
      <c r="E174" s="19"/>
    </row>
    <row r="175" spans="3:4" ht="16.5">
      <c r="C175" s="48"/>
      <c r="D175" s="48"/>
    </row>
    <row r="176" spans="3:4" ht="16.5">
      <c r="C176" s="48"/>
      <c r="D176" s="48"/>
    </row>
    <row r="177" spans="3:4" ht="16.5">
      <c r="C177" s="48"/>
      <c r="D177" s="48"/>
    </row>
    <row r="178" spans="3:4" ht="16.5">
      <c r="C178" s="48"/>
      <c r="D178" s="48"/>
    </row>
    <row r="179" spans="3:4" ht="16.5">
      <c r="C179" s="30"/>
      <c r="D179" s="30"/>
    </row>
    <row r="181" ht="16.5">
      <c r="C181" s="52"/>
    </row>
  </sheetData>
  <mergeCells count="154">
    <mergeCell ref="A11:E11"/>
    <mergeCell ref="C12:D12"/>
    <mergeCell ref="A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D22"/>
    <mergeCell ref="C23:D23"/>
    <mergeCell ref="A24:D24"/>
    <mergeCell ref="C25:D25"/>
    <mergeCell ref="A26:D26"/>
    <mergeCell ref="C27:D27"/>
    <mergeCell ref="C28:D28"/>
    <mergeCell ref="C29:D29"/>
    <mergeCell ref="C30:D30"/>
    <mergeCell ref="C31:D31"/>
    <mergeCell ref="A34:D34"/>
    <mergeCell ref="C35:D35"/>
    <mergeCell ref="C36:D36"/>
    <mergeCell ref="A37:D37"/>
    <mergeCell ref="C38:D38"/>
    <mergeCell ref="A39:D39"/>
    <mergeCell ref="C40:D40"/>
    <mergeCell ref="A41:D41"/>
    <mergeCell ref="C42:D42"/>
    <mergeCell ref="A43:D43"/>
    <mergeCell ref="C44:D44"/>
    <mergeCell ref="A45:D45"/>
    <mergeCell ref="C46:D46"/>
    <mergeCell ref="A47:D47"/>
    <mergeCell ref="C48:D48"/>
    <mergeCell ref="A49:D49"/>
    <mergeCell ref="C50:D50"/>
    <mergeCell ref="C51:D51"/>
    <mergeCell ref="C53:D53"/>
    <mergeCell ref="C52:D52"/>
    <mergeCell ref="C54:D54"/>
    <mergeCell ref="C56:D56"/>
    <mergeCell ref="A57:D57"/>
    <mergeCell ref="C58:D58"/>
    <mergeCell ref="C55:D55"/>
    <mergeCell ref="C59:D59"/>
    <mergeCell ref="C61:D61"/>
    <mergeCell ref="C62:D62"/>
    <mergeCell ref="A64:D64"/>
    <mergeCell ref="C63:D63"/>
    <mergeCell ref="C65:D65"/>
    <mergeCell ref="C66:D66"/>
    <mergeCell ref="A67:D67"/>
    <mergeCell ref="C68:D68"/>
    <mergeCell ref="C69:D69"/>
    <mergeCell ref="C70:D70"/>
    <mergeCell ref="C72:D72"/>
    <mergeCell ref="A73:D73"/>
    <mergeCell ref="C71:D71"/>
    <mergeCell ref="C74:D74"/>
    <mergeCell ref="C75:D75"/>
    <mergeCell ref="C76:D76"/>
    <mergeCell ref="A77:D77"/>
    <mergeCell ref="C78:D78"/>
    <mergeCell ref="C79:D79"/>
    <mergeCell ref="C80:D80"/>
    <mergeCell ref="A81:D81"/>
    <mergeCell ref="C82:D82"/>
    <mergeCell ref="C83:D83"/>
    <mergeCell ref="A84:D84"/>
    <mergeCell ref="C85:D85"/>
    <mergeCell ref="C86:D86"/>
    <mergeCell ref="C87:D87"/>
    <mergeCell ref="C88:D88"/>
    <mergeCell ref="C89:D89"/>
    <mergeCell ref="A90:D90"/>
    <mergeCell ref="C91:D91"/>
    <mergeCell ref="C92:D92"/>
    <mergeCell ref="A93:D93"/>
    <mergeCell ref="C94:D94"/>
    <mergeCell ref="C95:D95"/>
    <mergeCell ref="C96:D96"/>
    <mergeCell ref="A97:D97"/>
    <mergeCell ref="C98:D98"/>
    <mergeCell ref="A99:D99"/>
    <mergeCell ref="C100:D100"/>
    <mergeCell ref="A101:D101"/>
    <mergeCell ref="C102:D102"/>
    <mergeCell ref="C103:D103"/>
    <mergeCell ref="A104:D104"/>
    <mergeCell ref="C105:D105"/>
    <mergeCell ref="A106:D106"/>
    <mergeCell ref="C107:D107"/>
    <mergeCell ref="A108:D108"/>
    <mergeCell ref="C109:D109"/>
    <mergeCell ref="A110:D110"/>
    <mergeCell ref="C111:D111"/>
    <mergeCell ref="C112:D112"/>
    <mergeCell ref="A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A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A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A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A150:D150"/>
    <mergeCell ref="C151:D151"/>
    <mergeCell ref="C152:D152"/>
    <mergeCell ref="C153:D153"/>
    <mergeCell ref="C158:D158"/>
    <mergeCell ref="C159:D159"/>
    <mergeCell ref="C154:D154"/>
    <mergeCell ref="C155:D155"/>
    <mergeCell ref="C156:D156"/>
    <mergeCell ref="C157:D157"/>
    <mergeCell ref="C3:F3"/>
    <mergeCell ref="C2:F2"/>
    <mergeCell ref="C1:F1"/>
    <mergeCell ref="C4:F4"/>
    <mergeCell ref="C6:F6"/>
    <mergeCell ref="C7:F7"/>
    <mergeCell ref="C8:F8"/>
    <mergeCell ref="C9:F9"/>
  </mergeCells>
  <printOptions/>
  <pageMargins left="0.67" right="0.17" top="0.67" bottom="0.61" header="0.5" footer="0.19"/>
  <pageSetup horizontalDpi="600" verticalDpi="600" orientation="portrait" paperSize="9" r:id="rId1"/>
  <headerFooter alignWithMargins="0">
    <oddFooter>&amp;CСтраница 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user</cp:lastModifiedBy>
  <cp:lastPrinted>2007-12-18T13:44:17Z</cp:lastPrinted>
  <dcterms:created xsi:type="dcterms:W3CDTF">2004-11-28T14:17:07Z</dcterms:created>
  <dcterms:modified xsi:type="dcterms:W3CDTF">2007-12-29T10:17:03Z</dcterms:modified>
  <cp:category/>
  <cp:version/>
  <cp:contentType/>
  <cp:contentStatus/>
</cp:coreProperties>
</file>