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521" windowWidth="12120" windowHeight="8700" activeTab="0"/>
  </bookViews>
  <sheets>
    <sheet name="01.01.06г." sheetId="1" r:id="rId1"/>
  </sheets>
  <definedNames>
    <definedName name="_xlnm.Print_Titles" localSheetId="0">'01.01.06г.'!$7:$7</definedName>
  </definedNames>
  <calcPr fullCalcOnLoad="1"/>
</workbook>
</file>

<file path=xl/sharedStrings.xml><?xml version="1.0" encoding="utf-8"?>
<sst xmlns="http://schemas.openxmlformats.org/spreadsheetml/2006/main" count="413" uniqueCount="328">
  <si>
    <t xml:space="preserve">Код бюджетной классификации </t>
  </si>
  <si>
    <t>182 1 01 02000 01 0000 110</t>
  </si>
  <si>
    <t>182 1 03 02000 01 0000 110</t>
  </si>
  <si>
    <t>Налоги на совокупный доход</t>
  </si>
  <si>
    <t>182 1 05 01000 01 0000 110</t>
  </si>
  <si>
    <t>Единый налог, 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</si>
  <si>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</si>
  <si>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</si>
  <si>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182 1 06 02000 02 0000 110</t>
  </si>
  <si>
    <t>182 1 09 04000 00 0000 110</t>
  </si>
  <si>
    <t>182 1 09 04010 02 0000 110</t>
  </si>
  <si>
    <t>Налог на имущество предприятий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</si>
  <si>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</si>
  <si>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</si>
  <si>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</si>
  <si>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000 1 15 00000 00 0000 000</t>
  </si>
  <si>
    <t>Административные платежи и сборы</t>
  </si>
  <si>
    <t>Штрафы, санкции, возмещение ущерба</t>
  </si>
  <si>
    <t>000 1 17 00000 00 0000 000</t>
  </si>
  <si>
    <t>Прочие неналоговые доходы</t>
  </si>
  <si>
    <t>Код бюджетной классификации</t>
  </si>
  <si>
    <t>Раздел, подраздел</t>
  </si>
  <si>
    <t xml:space="preserve"> Сумма                     (тыс. рублей)</t>
  </si>
  <si>
    <t>0100</t>
  </si>
  <si>
    <t>Общегосударственные вопросы</t>
  </si>
  <si>
    <t>0102</t>
  </si>
  <si>
    <t>0103</t>
  </si>
  <si>
    <t>0104</t>
  </si>
  <si>
    <t>0107</t>
  </si>
  <si>
    <t>Обеспечение проведения выборов и референдумов</t>
  </si>
  <si>
    <t>0112</t>
  </si>
  <si>
    <t>Обслуживание государственного и муниципального долга</t>
  </si>
  <si>
    <t>0113</t>
  </si>
  <si>
    <t xml:space="preserve">Резервные фонды </t>
  </si>
  <si>
    <t>0115</t>
  </si>
  <si>
    <t>Другие общегосударственные вопросы</t>
  </si>
  <si>
    <t>Руководство и управление в сфере установленных функций</t>
  </si>
  <si>
    <t xml:space="preserve">Областная инвестиционная программа на 2005 год </t>
  </si>
  <si>
    <t>Финансовая поддержка на возвратной основе</t>
  </si>
  <si>
    <t>0200</t>
  </si>
  <si>
    <t xml:space="preserve">Национальная оборона </t>
  </si>
  <si>
    <t>0203</t>
  </si>
  <si>
    <t>Мобилизационная подготовка экономики</t>
  </si>
  <si>
    <t>0208</t>
  </si>
  <si>
    <t>Другие вопросы в области национальной обороны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</si>
  <si>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</si>
  <si>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</si>
  <si>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</si>
  <si>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</si>
  <si>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</si>
  <si>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</si>
  <si>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0310</t>
  </si>
  <si>
    <t>0400</t>
  </si>
  <si>
    <t>Национальная экономика</t>
  </si>
  <si>
    <t>0408</t>
  </si>
  <si>
    <t>Транспорт</t>
  </si>
  <si>
    <t>0409</t>
  </si>
  <si>
    <t>Связь и информатика</t>
  </si>
  <si>
    <t>0411</t>
  </si>
  <si>
    <t>Другие вопросы в области национальной экономики</t>
  </si>
  <si>
    <t>Областная государственная программа "Обеспечение жильем молодых семей (2003-2007 гг.)</t>
  </si>
  <si>
    <t>Областная целевая программа ипотечного жилищного кредитования населения Калининградской области</t>
  </si>
  <si>
    <t>Федеральная целевая программа развития Калининградской области на период до 2010 год</t>
  </si>
  <si>
    <t>Софинансирование Федеральной целевой программы развития Калиниградской области на период до 2010 года в части технического переворужения в сельском хозяйстве</t>
  </si>
  <si>
    <t>Региональная целевая программа "Создание автоматизированной системы ведения государственного  земельного кадастра и государственного учета недвижимости  на 2003-2007 годы в Калининградской                               области"</t>
  </si>
  <si>
    <t>Областная целевая программа государственной поддержки малого предпринимательства в Калининградской области на 2005-2007 годы</t>
  </si>
  <si>
    <t>в том числе расходы на содержание государственного областного учреждения "Фонд поддержки малого предпринимательства"</t>
  </si>
  <si>
    <t>Мероприятия в области гражданской промышленности</t>
  </si>
  <si>
    <t>Работы по гидрометеорологии и мониторингу окружающей среды</t>
  </si>
  <si>
    <t>Мероприятия по обновлению топографических карт, топографическому мониторингу и картографическое описание границ</t>
  </si>
  <si>
    <t>0500</t>
  </si>
  <si>
    <t>Жилищно-коммунальное хозяйство</t>
  </si>
  <si>
    <t>0502</t>
  </si>
  <si>
    <t>Коммунальное хозяйство</t>
  </si>
  <si>
    <t>Мероприятия в области коммунального хозяйства по развитию, реконструкции и замене инженерных сетей</t>
  </si>
  <si>
    <t>0504</t>
  </si>
  <si>
    <t>Другие вопросы в области жилищно-коммунального хозяйства</t>
  </si>
  <si>
    <t>Областная инвестиционная программа на 2005 год</t>
  </si>
  <si>
    <t>0600</t>
  </si>
  <si>
    <t>Охрана окружающей среды</t>
  </si>
  <si>
    <t>0604</t>
  </si>
  <si>
    <t>0700</t>
  </si>
  <si>
    <t>Образование</t>
  </si>
  <si>
    <t>0702</t>
  </si>
  <si>
    <t>Общее образование</t>
  </si>
  <si>
    <t>0703</t>
  </si>
  <si>
    <t>Начальное профессиональное образование</t>
  </si>
  <si>
    <t xml:space="preserve">Возврат средств от сдачи  в аренду имущества </t>
  </si>
  <si>
    <t>0704</t>
  </si>
  <si>
    <t>Среднее профессиональное образование</t>
  </si>
  <si>
    <t>0705</t>
  </si>
  <si>
    <t>Переподготовка и повышение квалификации</t>
  </si>
  <si>
    <t>0707</t>
  </si>
  <si>
    <t>Молодежная политика и оздоровление детей</t>
  </si>
  <si>
    <t>Областная государственная целевая программа "Молодежь  Калининградской области - 2002 - 2005 г.г."</t>
  </si>
  <si>
    <t>0709</t>
  </si>
  <si>
    <t>Другие вопросы в области образования</t>
  </si>
  <si>
    <t xml:space="preserve"> 0709</t>
  </si>
  <si>
    <t>Учреждения, обеспечивающие предоставление услуг в сфере бразования</t>
  </si>
  <si>
    <t>Областная целевая программа "Развитие образования  Калининградской области на 2002 - 2005 г.г."</t>
  </si>
  <si>
    <t>0800</t>
  </si>
  <si>
    <t>Культура, кинематография и средства массовой информации</t>
  </si>
  <si>
    <t>0801</t>
  </si>
  <si>
    <t>Культура</t>
  </si>
  <si>
    <t xml:space="preserve">Возврат средств от сдачи в аренду имущества </t>
  </si>
  <si>
    <t>0802</t>
  </si>
  <si>
    <t xml:space="preserve">Кинематография </t>
  </si>
  <si>
    <t>0803</t>
  </si>
  <si>
    <t xml:space="preserve">Телевидение и радиовещание </t>
  </si>
  <si>
    <t>0804</t>
  </si>
  <si>
    <t>Периодическая печать и издательства</t>
  </si>
  <si>
    <t>Периодическая печать</t>
  </si>
  <si>
    <t>0806</t>
  </si>
  <si>
    <t>Другие вопросы в области культуры, кинематографии, средств массовой информации</t>
  </si>
  <si>
    <t>Мероприятия в сфере культуры кинематографии и средств массовой информации</t>
  </si>
  <si>
    <t>Региональная комплексная целевая программа поддержки и развития муниципальных учреждений культуры Калининградской области "Обновление" (2002-2005 г.г.)</t>
  </si>
  <si>
    <t>Региональная программа энергосбережения Калининградской области на 2001-2005 гг.</t>
  </si>
  <si>
    <t>Областная   инвестиционная программа на 2005 год</t>
  </si>
  <si>
    <t>0900</t>
  </si>
  <si>
    <t>Здравоохранение и спорт</t>
  </si>
  <si>
    <t>0901</t>
  </si>
  <si>
    <t xml:space="preserve">Здравоохранение </t>
  </si>
  <si>
    <t>Возврат средств от сдачи в аренду имущества</t>
  </si>
  <si>
    <t>0902</t>
  </si>
  <si>
    <t>Спорт и физическая культура</t>
  </si>
  <si>
    <t>0904</t>
  </si>
  <si>
    <t>Другие вопросы в области здравоохранения и спорта</t>
  </si>
  <si>
    <t>Областная целевая программа "Предупреждение и борьба с заболеваниями социального характера в Калинниградской области (2003-2007 годы )"</t>
  </si>
  <si>
    <t>Областная целевая программа "Профилактика и лечение артериальной гипертонии среди населения Калининградской области  на 2002-2005 годы"</t>
  </si>
  <si>
    <t>Областная целевая программа "Здоровый ребенок"</t>
  </si>
  <si>
    <t>Областная целевая программа "Льготные лекарства"</t>
  </si>
  <si>
    <t>Региональная комплексная Программа развития физической культуры и спорта в Калининградской области на 2003-2005 годы "Физкультура-здоровье-спорт"</t>
  </si>
  <si>
    <t>Мероприятия в области здравоохранения</t>
  </si>
  <si>
    <t>Расходы на обязательное медицинское страхование неработающего населения области</t>
  </si>
  <si>
    <t>1000</t>
  </si>
  <si>
    <t>Социальная политика</t>
  </si>
  <si>
    <t>1001</t>
  </si>
  <si>
    <t>1002</t>
  </si>
  <si>
    <t>Социальное обслуживание населения</t>
  </si>
  <si>
    <t>1003</t>
  </si>
  <si>
    <t>Социальное обеспечение населения</t>
  </si>
  <si>
    <t>Предоставление льгот ветеранам труда за счет средств бюджетов субъектов Российской Федерации и местных бюджетов</t>
  </si>
  <si>
    <t>Предоставление льгот труженикам тыла за счет средств бюджетов субъектов Российской Федерации и местных бюджетов</t>
  </si>
  <si>
    <t xml:space="preserve">Предоставление льгот реабилитированным лицам и лицам, признанных пострадавшими от политических репрессий </t>
  </si>
  <si>
    <t>Предоставление льгот ветеранам становления Калининградской области</t>
  </si>
  <si>
    <t xml:space="preserve">Ежемесячные пособия на  ребенка гражданам, имеющим детей из бюджетов субъектов Российской Федерации и местных бюджетов </t>
  </si>
  <si>
    <t>1006</t>
  </si>
  <si>
    <t>Другие вопросы в области социальной политики</t>
  </si>
  <si>
    <t>Оказание социальной помощи</t>
  </si>
  <si>
    <t>Мероприятия в области социальной политики</t>
  </si>
  <si>
    <t>Компенсации пострадавшим вкладчикам инвестиционной компании "Зеро"</t>
  </si>
  <si>
    <t>Возмещение убытков на  жилищно-коммунальных услуг  отдельным категориям граждан (федеральных)</t>
  </si>
  <si>
    <t>Дотации на возмещение расходов в части расходных обязательств бюджетов субъектов Российской Федерации</t>
  </si>
  <si>
    <t>Субвенции на обеспечение мер социальной поддержки для лиц, награжденных знаком "Почетный донор России"</t>
  </si>
  <si>
    <t>ВСЕГО РАСХОДОВ</t>
  </si>
  <si>
    <t>Всего источников финансирования дефицита</t>
  </si>
  <si>
    <t>Наименование показателей</t>
  </si>
  <si>
    <t xml:space="preserve">Раздел I </t>
  </si>
  <si>
    <t>ДОХОДЫ</t>
  </si>
  <si>
    <t>Субвенции на выплату региональной надбавки работникам организаций бюджетной сферы</t>
  </si>
  <si>
    <t>Субвенции на обеспечение государственных гарантий прав граждан на получение общедоступного и бесплатного образования в образовательных учреждениях</t>
  </si>
  <si>
    <t xml:space="preserve">Субсидии на возмещение расходов, связанных с реализацией федеральных законов в части мер социальной поддержки отдельных категорий граждан в предыдущие годы </t>
  </si>
  <si>
    <t>Субвенции на обеспечение детей первого-второго годов жизни специальными молочными продуктами детского питания</t>
  </si>
  <si>
    <t>Субсидии на возмещение расходов бюджетов по предоставлению гражданам субсидий на оплату жилья и коммунальных услуг</t>
  </si>
  <si>
    <t>Субвенции на предоставление мер социальной поддержки ветеранам труда и труженикам тыла в части:</t>
  </si>
  <si>
    <t>льгот на оплату жилья и коммунальных услуг</t>
  </si>
  <si>
    <t>льгот на оплату проезда в городском транспорте</t>
  </si>
  <si>
    <t xml:space="preserve">Субсидии на предоставление мер социальной поддержки малоимущим гражданам </t>
  </si>
  <si>
    <t>Субвенции на обеспечение деятельности учреждений в части расходных обязательств бюджетов субъектов Российской Федерации, в том числе учреждений:</t>
  </si>
  <si>
    <t>образования</t>
  </si>
  <si>
    <t>здравоохранения</t>
  </si>
  <si>
    <t>ГО и ЧС</t>
  </si>
  <si>
    <t xml:space="preserve">Субсидии на обеспечение питания учащихся в муниципальных общеообразова-тельных учреждениях </t>
  </si>
  <si>
    <t>Субвенции на предоставление мер социальной поддержки многодетных семей, в части:</t>
  </si>
  <si>
    <t>социальной поддержки и социального обслуживания населения</t>
  </si>
  <si>
    <t>Итого доходов</t>
  </si>
  <si>
    <t>Раздел II</t>
  </si>
  <si>
    <t>Дотации на поддержку мер по обеспечению сбалансирован-ности бюджетов</t>
  </si>
  <si>
    <t>Субвенции на оплату жилищно-коммунальных услуг отдельным категориям граждан</t>
  </si>
  <si>
    <t>Субвенция на оплату жилищно-коммунальнных услуг отдельным категориям граждан</t>
  </si>
  <si>
    <t>Субсидия на возмещение расходов,  связанных с реализацией федеральных законов в части мер социальной поддержки отдельных категорий граждан в предыдущие годы</t>
  </si>
  <si>
    <t>Субвенция на обепечение мер социальной поддержки для лиц, награжденных знаком "Почетный донор России"</t>
  </si>
  <si>
    <t>Субвенция на обепечение мер социальной поддержки многодетных семей</t>
  </si>
  <si>
    <t>Субсидия на предоставления мер социальной поддержки малоимущим гражданам</t>
  </si>
  <si>
    <t>1004</t>
  </si>
  <si>
    <t>Опека, попечительство</t>
  </si>
  <si>
    <t>Субсидия на возмещение расходов по предоставлению гражданам субсидии на оплату жилья и коммунальных услуг</t>
  </si>
  <si>
    <t>0701</t>
  </si>
  <si>
    <t>Дошкольное образование</t>
  </si>
  <si>
    <t>Другие вопросы  в области  образования</t>
  </si>
  <si>
    <t>0501</t>
  </si>
  <si>
    <t>Жилищное хозяйство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</si>
  <si>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</si>
  <si>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</si>
  <si>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Доплаты к пенсиям   муниципальных служащих</t>
  </si>
  <si>
    <t>НАЛОГОВЫЕ   ДОХОДЫ</t>
  </si>
  <si>
    <t>Налоги на прибыль,  доходы</t>
  </si>
  <si>
    <t xml:space="preserve"> Налог на доходы физических лиц</t>
  </si>
  <si>
    <t>Налоги на товары (работы, услуги), реализуемые на территории РФ</t>
  </si>
  <si>
    <t>182 1 05 02000 01 0000 110</t>
  </si>
  <si>
    <t>Единый налог на вмененный доход для отдельных видов деятельности</t>
  </si>
  <si>
    <t xml:space="preserve">Налоги на имущество </t>
  </si>
  <si>
    <t>182 1 06 01000 03 0000 110</t>
  </si>
  <si>
    <t xml:space="preserve"> Налог на имущество физических лиц</t>
  </si>
  <si>
    <t xml:space="preserve"> Налог на имущество организаций</t>
  </si>
  <si>
    <t xml:space="preserve"> Земельный налог</t>
  </si>
  <si>
    <t>000 1 08 00000 00 0000 000</t>
  </si>
  <si>
    <t>182 1 09 01000 03 0000 110</t>
  </si>
  <si>
    <t xml:space="preserve">Налог на прибыль организаций, зачисляемый в местные бюджеты (в части сумм по расчетам за 2004 год и погашения задолженности прошлых лет) </t>
  </si>
  <si>
    <t>НЕНАЛОГОВЫЕ ДОХОДЫ</t>
  </si>
  <si>
    <t>000 1 11 00000 00 0000 000</t>
  </si>
  <si>
    <t>Доходы от сдачи в аренду имущества, находящегося в государственной и муниципальной собственности</t>
  </si>
  <si>
    <t>028 1 11 05010 00 0000 120</t>
  </si>
  <si>
    <t>Арендная плата за земли, находящиеся в государственной собственности до разграничения государственной собтвенности на землю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</si>
  <si>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</si>
  <si>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000 1 11 05033 03 1000 120</t>
  </si>
  <si>
    <t xml:space="preserve">Доходы от сдачи в аренду имущества, находящегося в оперативном управлении бюджетных учреждений </t>
  </si>
  <si>
    <t>028 1 11 07013 03 0000 120</t>
  </si>
  <si>
    <t>000 1 16 00000 00 0000 000</t>
  </si>
  <si>
    <t>000 3 00 00000 00 0000 000</t>
  </si>
  <si>
    <t>Доходы от предпринимательской и иной приносящей доход деятельности</t>
  </si>
  <si>
    <t xml:space="preserve">               ВСЕГО ДОХОДОВ </t>
  </si>
  <si>
    <t>Прочие поступления от использования имущества , находящегося в государственной и муниципальной собственности</t>
  </si>
  <si>
    <t>РАСХОДЫ</t>
  </si>
  <si>
    <t>Функционирование высших органов исполнительной власти  органов местных администраций</t>
  </si>
  <si>
    <t xml:space="preserve">               ИТОГО ДОХОДОВ</t>
  </si>
  <si>
    <t>000 2 02 01000 00 0000 151</t>
  </si>
  <si>
    <t>Дотация от других бюджетов бюджетной системы Российской Федерации</t>
  </si>
  <si>
    <t>000 2 02 02000 00 0000 151</t>
  </si>
  <si>
    <t>Субвенция от других бюджетов бюджетной системы Российской Федерации</t>
  </si>
  <si>
    <t>000 2 02 04000 00 0000 151</t>
  </si>
  <si>
    <t>Субсидия от других бюджетов бюджетной системы Российской Федерации</t>
  </si>
  <si>
    <t>Раздел III</t>
  </si>
  <si>
    <t>Превышение доходов  над расходами (дефицит)</t>
  </si>
  <si>
    <t>Источники покрытия дефицита</t>
  </si>
  <si>
    <t>000 06 01 00 00 03 0000 430</t>
  </si>
  <si>
    <t>Поступления от продажи земельных участков, на которых расположены объекты недвижимого имущества, зачисляемые в местные бюджеты</t>
  </si>
  <si>
    <t>Продажа акций и иных форм участия в капитале, находящихся в муниципальной собственности</t>
  </si>
  <si>
    <t>000 05 00 00 00 03 0000 630</t>
  </si>
  <si>
    <t>Кредиты, полученные в валюте Российской Федерации от кредитных организаций местными бюджетами</t>
  </si>
  <si>
    <t>000 02 01 02 00 03 0000 810</t>
  </si>
  <si>
    <t>000 02 01 00 00 00 0000 800</t>
  </si>
  <si>
    <t>000 02 01 00 00 00 0000 700</t>
  </si>
  <si>
    <t>000 02 01 02 00 03 0000 710</t>
  </si>
  <si>
    <t xml:space="preserve">       Предоставление бюджетных кредитов </t>
  </si>
  <si>
    <t xml:space="preserve">       Возврат бюджетных кредитов </t>
  </si>
  <si>
    <t>000 1 01 00000 00 0000 000</t>
  </si>
  <si>
    <t>000 1 03 00000 00 0000 000</t>
  </si>
  <si>
    <t>000 1 05 00000 00 0000 000</t>
  </si>
  <si>
    <t>000 1 06 00000 00 0000 000</t>
  </si>
  <si>
    <t>182 1 06 06000 03 0000 110</t>
  </si>
  <si>
    <t>000 1 09 00000 00 0000 000</t>
  </si>
  <si>
    <t xml:space="preserve">Доходы от использования имущества, находящегося в государственной и муниципальной собственности       </t>
  </si>
  <si>
    <t>028 1 11 05012 03 0000 120</t>
  </si>
  <si>
    <t>028 1 11 05015 03 0000 120</t>
  </si>
  <si>
    <t>000 1 11 05033 03 0000 120</t>
  </si>
  <si>
    <t>028 1 11 08043 03 0100 120</t>
  </si>
  <si>
    <t>Доходы от сдачи в аренду имущества, находящегося в муниципальной собственности</t>
  </si>
  <si>
    <t>064 1 11 08043 03 0200 120</t>
  </si>
  <si>
    <t>Платежи за распространение рекламы на объектах муниципальной собственности</t>
  </si>
  <si>
    <t>000 1 12 00000 00 0000 000</t>
  </si>
  <si>
    <t>000 1 07 00000 00 0000 000</t>
  </si>
  <si>
    <t>Налоги, сборы, платежи за пользованием природными ресурсами</t>
  </si>
  <si>
    <t>182 1 09 06000 02 0000 110</t>
  </si>
  <si>
    <t>000 1 14 00000 00 0000 000</t>
  </si>
  <si>
    <t>Доходы о продажи материальных и нематериальных активов</t>
  </si>
  <si>
    <t>000 2 02 03000 00 0000 151</t>
  </si>
  <si>
    <t>Взаимные расчеты</t>
  </si>
  <si>
    <t>000 08 00 00 00 00 0000 000</t>
  </si>
  <si>
    <t>Остатки средств бюджетов</t>
  </si>
  <si>
    <t>000 08 02 01 00 03 0000 510</t>
  </si>
  <si>
    <t>Увеличение остатков денежных средств местных бюджетов</t>
  </si>
  <si>
    <t>000 08 02 01 00 03 0000 610</t>
  </si>
  <si>
    <t>Уменьшение прочих остатков денежных средств местных бюджетов</t>
  </si>
  <si>
    <t>182 1 09 07000 03 0000 110</t>
  </si>
  <si>
    <t>Прочие налоги и сборы по отмененным налогам и сборам субъектов РФ(налог с продаж)</t>
  </si>
  <si>
    <t>Прочие налоги и сборы (по отмененным местным налогам и сборам)</t>
  </si>
  <si>
    <t>Доходы от размещения временно свободных средств местных бюджетов</t>
  </si>
  <si>
    <t>028 1 11 05011 03 0000 120</t>
  </si>
  <si>
    <t>Арендная плата 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</si>
  <si>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028 1 11 05013 03 0000 120</t>
  </si>
  <si>
    <t>Арендная плата 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</si>
  <si>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000 02 01 00 00 00 0000 000</t>
  </si>
  <si>
    <t>Кредитные соглашения и договоры, заключенные от имени муниципальных образований, указанные в валюте Российской Федерации</t>
  </si>
  <si>
    <t>Получение кредитов по кредитным соглашениям и договорам, заключенным от имени муниципальных образований,  номинированным в валюте РФ</t>
  </si>
  <si>
    <t>Погашение кредитов по кредитным соглашениям и договорам, заключенным от имени муниципальных образований, номинированным в валюте РФ</t>
  </si>
  <si>
    <t>000 06 00 00 00 00 0000 430</t>
  </si>
  <si>
    <t>Продажа земельных участков, находящихся в муниципальной собственности</t>
  </si>
  <si>
    <t>Целевые бюджетные фонды, созданные представительным органом местного самоуправления</t>
  </si>
  <si>
    <t>000 2 02 07000 00 0000 151</t>
  </si>
  <si>
    <t>Поступления в местные бюджеты от федерального бюджета</t>
  </si>
  <si>
    <t>000 2 07 00000 00 0000 180</t>
  </si>
  <si>
    <t>000 2 02 00000 00 0000 000</t>
  </si>
  <si>
    <t>Безвозмездные поступления от других бюджетов бюджетной системы Российской Федерации</t>
  </si>
  <si>
    <t>Уточненный план на 2005 год с копейками</t>
  </si>
  <si>
    <t>Другие вопросы в области охраны окружающей среды</t>
  </si>
  <si>
    <t>182 1 09 02000 01 0000 110</t>
  </si>
  <si>
    <t>Акцизы</t>
  </si>
  <si>
    <t>Исполнение бюджета города Калининграда за 2005 год</t>
  </si>
  <si>
    <t>Исполнение на 01.01.2006г.</t>
  </si>
  <si>
    <t>000 1 19 00000 00 0000 000</t>
  </si>
  <si>
    <t>Возврат остатков субсидий и субвенций прошлых лет</t>
  </si>
  <si>
    <t>000 09 00 00 00 03 0000 171</t>
  </si>
  <si>
    <t>Курсовая разница по средствам местных бюджетов</t>
  </si>
  <si>
    <t xml:space="preserve">Приложение </t>
  </si>
  <si>
    <t>Утвержденный план (решение ГС от 22.12.2004г. №371)</t>
  </si>
  <si>
    <t>% исполн-я к утвержденному плану</t>
  </si>
  <si>
    <t>% исполн-я к уточненному плану</t>
  </si>
  <si>
    <t>0602</t>
  </si>
  <si>
    <t>Природоохранные учреждения</t>
  </si>
  <si>
    <t>Обеспечение противопожар - ной безопасности</t>
  </si>
  <si>
    <t>Дивиденды по акциям и доходы от прочих форм участия в капитале, находящихся в муниципальной собственности</t>
  </si>
  <si>
    <t>000 1 11 01030 03 0000 120</t>
  </si>
  <si>
    <t>000 1 11 02030 03 0000 120</t>
  </si>
  <si>
    <t>000 1 11 05000 00 0000 000</t>
  </si>
  <si>
    <t>000 1 11 05023 03 0000 120</t>
  </si>
  <si>
    <t>000 1 11 08000 00 0000 120</t>
  </si>
  <si>
    <t xml:space="preserve"> Акцизы по подакцизным товарам (продукции), производимым на территории РФ </t>
  </si>
  <si>
    <t xml:space="preserve"> Государственная пошлина, сборы</t>
  </si>
  <si>
    <t>Задолженность и перерасчеты по отмененным налогам, сборам и иным обязательным платежам</t>
  </si>
  <si>
    <t xml:space="preserve"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 </t>
  </si>
  <si>
    <t>Арендная плата  и поступления от продажи права на заключение договоров аренды за земли городских поселений до разграничения государственной собственности на землю (за исключением земель, предназначенных для целей жилищного строительства)</t>
  </si>
  <si>
    <t>Доходы от сдачи а аренду имущества, находящегося в оперативном управлении органов местного самоуправления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</si>
  <si>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муниципальных унитарных предприятий, остающейся после уплаты налогов и иных обязательных платежей </t>
  </si>
  <si>
    <t xml:space="preserve">депутатов Калининграда </t>
  </si>
  <si>
    <t>к решению городского Совета</t>
  </si>
  <si>
    <t>Уточнен-  ный план на 2005 год</t>
  </si>
  <si>
    <t xml:space="preserve">№  274 от  12 июля 2006 г.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</si>
</sst>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i/>
      <sz val="7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wrapText="1" inden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 indent="2"/>
    </xf>
    <xf numFmtId="0" fontId="4" fillId="0" borderId="1" xfId="0" applyFont="1" applyFill="1" applyBorder="1" applyAlignment="1">
      <alignment horizontal="left" wrapText="1" indent="4"/>
    </xf>
    <xf numFmtId="0" fontId="5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 applyProtection="1">
      <alignment horizontal="left" wrapText="1" indent="2"/>
      <protection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 vertical="justify"/>
    </xf>
    <xf numFmtId="0" fontId="5" fillId="0" borderId="1" xfId="0" applyNumberFormat="1" applyFont="1" applyBorder="1" applyAlignment="1" quotePrefix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 indent="1"/>
    </xf>
    <xf numFmtId="3" fontId="7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 quotePrefix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justify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/>
    </xf>
    <xf numFmtId="3" fontId="4" fillId="0" borderId="1" xfId="0" applyNumberFormat="1" applyFont="1" applyBorder="1" applyAlignment="1">
      <alignment horizontal="right" vertical="top" wrapText="1" indent="1"/>
    </xf>
    <xf numFmtId="0" fontId="4" fillId="0" borderId="1" xfId="0" applyFont="1" applyBorder="1" applyAlignment="1">
      <alignment horizontal="justify"/>
    </xf>
    <xf numFmtId="3" fontId="5" fillId="0" borderId="1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wrapText="1" inden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4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 horizontal="right" indent="1"/>
    </xf>
    <xf numFmtId="0" fontId="5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0" xfId="0" applyNumberFormat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indent="1"/>
    </xf>
    <xf numFmtId="4" fontId="4" fillId="0" borderId="1" xfId="0" applyNumberFormat="1" applyFont="1" applyFill="1" applyBorder="1" applyAlignment="1">
      <alignment horizontal="right" indent="1"/>
    </xf>
    <xf numFmtId="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 wrapText="1" indent="1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top" wrapText="1" indent="1"/>
    </xf>
    <xf numFmtId="4" fontId="6" fillId="0" borderId="1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left" indent="1"/>
    </xf>
    <xf numFmtId="0" fontId="4" fillId="0" borderId="1" xfId="0" applyNumberFormat="1" applyFont="1" applyFill="1" applyBorder="1" applyAlignment="1" applyProtection="1">
      <alignment horizontal="left" wrapText="1" indent="1"/>
      <protection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 applyProtection="1">
      <alignment horizontal="right"/>
      <protection locked="0"/>
    </xf>
    <xf numFmtId="0" fontId="13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6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2"/>
  <sheetViews>
    <sheetView tabSelected="1" view="pageBreakPreview" zoomScaleSheetLayoutView="100" workbookViewId="0" topLeftCell="A1">
      <pane xSplit="3" ySplit="7" topLeftCell="E2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" sqref="E4"/>
    </sheetView>
  </sheetViews>
  <sheetFormatPr defaultColWidth="9.00390625" defaultRowHeight="12.75"/>
  <cols>
    <col min="1" max="1" width="28.625" style="0" customWidth="1"/>
    <col min="2" max="2" width="38.375" style="0" customWidth="1"/>
    <col min="3" max="3" width="23.75390625" style="60" hidden="1" customWidth="1"/>
    <col min="4" max="5" width="14.25390625" style="0" customWidth="1"/>
    <col min="6" max="6" width="14.875" style="0" customWidth="1"/>
    <col min="7" max="8" width="6.875" style="0" customWidth="1"/>
  </cols>
  <sheetData>
    <row r="1" spans="5:8" ht="14.25">
      <c r="E1" s="86" t="s">
        <v>304</v>
      </c>
      <c r="F1" s="88"/>
      <c r="G1" s="88"/>
      <c r="H1" s="88"/>
    </row>
    <row r="2" spans="5:8" ht="14.25">
      <c r="E2" s="86" t="s">
        <v>325</v>
      </c>
      <c r="F2" s="87"/>
      <c r="G2" s="87"/>
      <c r="H2" s="87"/>
    </row>
    <row r="3" spans="5:8" ht="14.25">
      <c r="E3" s="92" t="s">
        <v>324</v>
      </c>
      <c r="F3" s="92"/>
      <c r="G3" s="87"/>
      <c r="H3" s="87"/>
    </row>
    <row r="4" spans="5:8" ht="14.25">
      <c r="E4" s="86" t="s">
        <v>327</v>
      </c>
      <c r="F4" s="87"/>
      <c r="G4" s="87"/>
      <c r="H4" s="87"/>
    </row>
    <row r="5" spans="1:8" ht="20.25" customHeight="1">
      <c r="A5" s="89" t="s">
        <v>298</v>
      </c>
      <c r="B5" s="89"/>
      <c r="C5" s="89"/>
      <c r="D5" s="89"/>
      <c r="E5" s="89"/>
      <c r="F5" s="89"/>
      <c r="G5" s="89"/>
      <c r="H5" s="89"/>
    </row>
    <row r="6" spans="1:8" ht="18" customHeight="1">
      <c r="A6" s="90"/>
      <c r="B6" s="90"/>
      <c r="C6" s="90"/>
      <c r="D6" s="90"/>
      <c r="E6" s="90"/>
      <c r="F6" s="90"/>
      <c r="G6" s="90"/>
      <c r="H6" s="90"/>
    </row>
    <row r="7" spans="1:8" ht="63.75">
      <c r="A7" s="1" t="s">
        <v>0</v>
      </c>
      <c r="B7" s="2" t="s">
        <v>156</v>
      </c>
      <c r="C7" s="61" t="s">
        <v>294</v>
      </c>
      <c r="D7" s="84" t="s">
        <v>305</v>
      </c>
      <c r="E7" s="1" t="s">
        <v>326</v>
      </c>
      <c r="F7" s="1" t="s">
        <v>299</v>
      </c>
      <c r="G7" s="82" t="s">
        <v>306</v>
      </c>
      <c r="H7" s="82" t="s">
        <v>307</v>
      </c>
    </row>
    <row r="8" spans="1:8" ht="33.75" customHeight="1">
      <c r="A8" s="34" t="s">
        <v>157</v>
      </c>
      <c r="B8" s="35" t="s">
        <v>158</v>
      </c>
      <c r="C8" s="61"/>
      <c r="D8" s="1"/>
      <c r="E8" s="1"/>
      <c r="F8" s="1"/>
      <c r="G8" s="1"/>
      <c r="H8" s="1"/>
    </row>
    <row r="9" spans="1:8" s="17" customFormat="1" ht="17.25" customHeight="1">
      <c r="A9" s="81"/>
      <c r="B9" s="3" t="s">
        <v>195</v>
      </c>
      <c r="C9" s="62">
        <f>C10+C12+C14+C18+C23+C24</f>
        <v>2263646000</v>
      </c>
      <c r="D9" s="22">
        <f>D10+D12+D14+D18+D23+D24</f>
        <v>1995500</v>
      </c>
      <c r="E9" s="22">
        <f>E10+E12+E14+E18+E23+E24</f>
        <v>2263646</v>
      </c>
      <c r="F9" s="22">
        <f>F10+F12+F14+F18+F22+F23+F24</f>
        <v>2272844</v>
      </c>
      <c r="G9" s="22">
        <f>F9/D9*100</f>
        <v>113.89847156101227</v>
      </c>
      <c r="H9" s="22">
        <f aca="true" t="shared" si="0" ref="H9:H21">F9/E9*100</f>
        <v>100.40633561961543</v>
      </c>
    </row>
    <row r="10" spans="1:8" s="17" customFormat="1" ht="18" customHeight="1">
      <c r="A10" s="81" t="s">
        <v>246</v>
      </c>
      <c r="B10" s="18" t="s">
        <v>196</v>
      </c>
      <c r="C10" s="62">
        <v>1000000000</v>
      </c>
      <c r="D10" s="22">
        <v>1000000</v>
      </c>
      <c r="E10" s="22">
        <v>1000000</v>
      </c>
      <c r="F10" s="22">
        <f>F11</f>
        <v>1025864</v>
      </c>
      <c r="G10" s="22">
        <f aca="true" t="shared" si="1" ref="G10:G73">F10/D10*100</f>
        <v>102.58640000000001</v>
      </c>
      <c r="H10" s="22">
        <f t="shared" si="0"/>
        <v>102.58640000000001</v>
      </c>
    </row>
    <row r="11" spans="1:8" s="17" customFormat="1" ht="20.25" customHeight="1">
      <c r="A11" s="54" t="s">
        <v>1</v>
      </c>
      <c r="B11" s="54" t="s">
        <v>197</v>
      </c>
      <c r="C11" s="63">
        <v>1000000000</v>
      </c>
      <c r="D11" s="26">
        <v>1000000</v>
      </c>
      <c r="E11" s="26">
        <v>1000000</v>
      </c>
      <c r="F11" s="26">
        <v>1025864</v>
      </c>
      <c r="G11" s="49">
        <f t="shared" si="1"/>
        <v>102.58640000000001</v>
      </c>
      <c r="H11" s="49">
        <f t="shared" si="0"/>
        <v>102.58640000000001</v>
      </c>
    </row>
    <row r="12" spans="1:8" s="17" customFormat="1" ht="59.25" customHeight="1">
      <c r="A12" s="81" t="s">
        <v>247</v>
      </c>
      <c r="B12" s="32" t="s">
        <v>198</v>
      </c>
      <c r="C12" s="62">
        <f>C13</f>
        <v>30000000</v>
      </c>
      <c r="D12" s="22">
        <f>D13</f>
        <v>30000</v>
      </c>
      <c r="E12" s="22">
        <f>E13</f>
        <v>30000</v>
      </c>
      <c r="F12" s="22">
        <f>F13</f>
        <v>33896</v>
      </c>
      <c r="G12" s="22">
        <f t="shared" si="1"/>
        <v>112.98666666666665</v>
      </c>
      <c r="H12" s="22">
        <f t="shared" si="0"/>
        <v>112.98666666666665</v>
      </c>
    </row>
    <row r="13" spans="1:8" s="17" customFormat="1" ht="49.5" customHeight="1">
      <c r="A13" s="54" t="s">
        <v>2</v>
      </c>
      <c r="B13" s="55" t="s">
        <v>317</v>
      </c>
      <c r="C13" s="63">
        <v>30000000</v>
      </c>
      <c r="D13" s="26">
        <v>30000</v>
      </c>
      <c r="E13" s="26">
        <v>30000</v>
      </c>
      <c r="F13" s="26">
        <v>33896</v>
      </c>
      <c r="G13" s="49">
        <f t="shared" si="1"/>
        <v>112.98666666666665</v>
      </c>
      <c r="H13" s="49">
        <f t="shared" si="0"/>
        <v>112.98666666666665</v>
      </c>
    </row>
    <row r="14" spans="1:8" s="17" customFormat="1" ht="18.75">
      <c r="A14" s="81" t="s">
        <v>248</v>
      </c>
      <c r="B14" s="18" t="s">
        <v>3</v>
      </c>
      <c r="C14" s="62">
        <f>C15+C16+C17</f>
        <v>759621000</v>
      </c>
      <c r="D14" s="22">
        <f>D15+D16+D17</f>
        <v>600100</v>
      </c>
      <c r="E14" s="22">
        <f>E15+E16+E17</f>
        <v>759621</v>
      </c>
      <c r="F14" s="22">
        <f>F15+F16+F17</f>
        <v>768880</v>
      </c>
      <c r="G14" s="22">
        <f t="shared" si="1"/>
        <v>128.12531244792535</v>
      </c>
      <c r="H14" s="22">
        <f t="shared" si="0"/>
        <v>101.21889731853122</v>
      </c>
    </row>
    <row r="15" spans="1:8" s="17" customFormat="1" ht="48" customHeight="1">
      <c r="A15" s="54" t="s">
        <v>4</v>
      </c>
      <c r="B15" s="55" t="s">
        <v>5</v>
      </c>
      <c r="C15" s="63">
        <v>504521000</v>
      </c>
      <c r="D15" s="26">
        <v>345000</v>
      </c>
      <c r="E15" s="26">
        <v>504521</v>
      </c>
      <c r="F15" s="26">
        <v>511870</v>
      </c>
      <c r="G15" s="49">
        <f t="shared" si="1"/>
        <v>148.368115942029</v>
      </c>
      <c r="H15" s="49">
        <f t="shared" si="0"/>
        <v>101.45662915914302</v>
      </c>
    </row>
    <row r="16" spans="1:8" s="17" customFormat="1" ht="38.25" customHeight="1">
      <c r="A16" s="54" t="s">
        <v>199</v>
      </c>
      <c r="B16" s="55" t="s">
        <v>200</v>
      </c>
      <c r="C16" s="63">
        <v>255000000</v>
      </c>
      <c r="D16" s="26">
        <v>255000</v>
      </c>
      <c r="E16" s="26">
        <v>255000</v>
      </c>
      <c r="F16" s="26">
        <v>256245</v>
      </c>
      <c r="G16" s="49">
        <f t="shared" si="1"/>
        <v>100.48823529411766</v>
      </c>
      <c r="H16" s="49">
        <f t="shared" si="0"/>
        <v>100.48823529411766</v>
      </c>
    </row>
    <row r="17" spans="1:8" s="17" customFormat="1" ht="16.5" customHeight="1">
      <c r="A17" s="54" t="s">
        <v>6</v>
      </c>
      <c r="B17" s="54" t="s">
        <v>7</v>
      </c>
      <c r="C17" s="63">
        <v>100000</v>
      </c>
      <c r="D17" s="26">
        <v>100</v>
      </c>
      <c r="E17" s="26">
        <v>100</v>
      </c>
      <c r="F17" s="26">
        <v>765</v>
      </c>
      <c r="G17" s="49">
        <f t="shared" si="1"/>
        <v>765</v>
      </c>
      <c r="H17" s="49">
        <f t="shared" si="0"/>
        <v>765</v>
      </c>
    </row>
    <row r="18" spans="1:8" s="17" customFormat="1" ht="18.75">
      <c r="A18" s="81" t="s">
        <v>249</v>
      </c>
      <c r="B18" s="18" t="s">
        <v>201</v>
      </c>
      <c r="C18" s="62">
        <f>C19+C20+C21</f>
        <v>356625000</v>
      </c>
      <c r="D18" s="22">
        <f>D19+D20+D21</f>
        <v>248000</v>
      </c>
      <c r="E18" s="22">
        <f>E19+E20+E21</f>
        <v>356625</v>
      </c>
      <c r="F18" s="22">
        <f>F19+F20+F21</f>
        <v>380225</v>
      </c>
      <c r="G18" s="22">
        <f t="shared" si="1"/>
        <v>153.3165322580645</v>
      </c>
      <c r="H18" s="22">
        <f t="shared" si="0"/>
        <v>106.61759551349456</v>
      </c>
    </row>
    <row r="19" spans="1:8" s="17" customFormat="1" ht="18.75">
      <c r="A19" s="54" t="s">
        <v>202</v>
      </c>
      <c r="B19" s="54" t="s">
        <v>203</v>
      </c>
      <c r="C19" s="63">
        <v>11000000</v>
      </c>
      <c r="D19" s="26">
        <v>11000</v>
      </c>
      <c r="E19" s="26">
        <v>11000</v>
      </c>
      <c r="F19" s="26">
        <v>13671</v>
      </c>
      <c r="G19" s="49">
        <f t="shared" si="1"/>
        <v>124.28181818181818</v>
      </c>
      <c r="H19" s="49">
        <f t="shared" si="0"/>
        <v>124.28181818181818</v>
      </c>
    </row>
    <row r="20" spans="1:8" s="17" customFormat="1" ht="18.75">
      <c r="A20" s="54" t="s">
        <v>8</v>
      </c>
      <c r="B20" s="54" t="s">
        <v>204</v>
      </c>
      <c r="C20" s="63">
        <v>323625000</v>
      </c>
      <c r="D20" s="26">
        <v>215000</v>
      </c>
      <c r="E20" s="26">
        <v>323625</v>
      </c>
      <c r="F20" s="26">
        <v>330252</v>
      </c>
      <c r="G20" s="49">
        <f t="shared" si="1"/>
        <v>153.60558139534882</v>
      </c>
      <c r="H20" s="49">
        <f t="shared" si="0"/>
        <v>102.04774044032445</v>
      </c>
    </row>
    <row r="21" spans="1:8" s="17" customFormat="1" ht="18.75">
      <c r="A21" s="54" t="s">
        <v>250</v>
      </c>
      <c r="B21" s="54" t="s">
        <v>205</v>
      </c>
      <c r="C21" s="63">
        <v>22000000</v>
      </c>
      <c r="D21" s="26">
        <v>22000</v>
      </c>
      <c r="E21" s="26">
        <v>22000</v>
      </c>
      <c r="F21" s="26">
        <v>36302</v>
      </c>
      <c r="G21" s="49">
        <f t="shared" si="1"/>
        <v>165.0090909090909</v>
      </c>
      <c r="H21" s="49">
        <f t="shared" si="0"/>
        <v>165.0090909090909</v>
      </c>
    </row>
    <row r="22" spans="1:8" s="17" customFormat="1" ht="56.25" hidden="1">
      <c r="A22" s="81" t="s">
        <v>261</v>
      </c>
      <c r="B22" s="47" t="s">
        <v>262</v>
      </c>
      <c r="C22" s="64"/>
      <c r="D22" s="48"/>
      <c r="E22" s="48"/>
      <c r="F22" s="48"/>
      <c r="G22" s="22" t="e">
        <f t="shared" si="1"/>
        <v>#DIV/0!</v>
      </c>
      <c r="H22" s="48"/>
    </row>
    <row r="23" spans="1:8" s="17" customFormat="1" ht="33" customHeight="1">
      <c r="A23" s="81" t="s">
        <v>206</v>
      </c>
      <c r="B23" s="85" t="s">
        <v>318</v>
      </c>
      <c r="C23" s="62">
        <v>81400000</v>
      </c>
      <c r="D23" s="22">
        <v>81400</v>
      </c>
      <c r="E23" s="22">
        <v>81400</v>
      </c>
      <c r="F23" s="22">
        <v>61272</v>
      </c>
      <c r="G23" s="22">
        <f t="shared" si="1"/>
        <v>75.27272727272727</v>
      </c>
      <c r="H23" s="22">
        <f>F23/E23*100</f>
        <v>75.27272727272727</v>
      </c>
    </row>
    <row r="24" spans="1:8" s="17" customFormat="1" ht="70.5" customHeight="1">
      <c r="A24" s="81" t="s">
        <v>251</v>
      </c>
      <c r="B24" s="16" t="s">
        <v>319</v>
      </c>
      <c r="C24" s="62">
        <f>C25+C30+C27</f>
        <v>36000000</v>
      </c>
      <c r="D24" s="22">
        <f>D25+D30+D27</f>
        <v>36000</v>
      </c>
      <c r="E24" s="22">
        <f>E25+E30+E27</f>
        <v>36000</v>
      </c>
      <c r="F24" s="22">
        <f>F25+F30+F29+F27+F26</f>
        <v>2707</v>
      </c>
      <c r="G24" s="22">
        <f t="shared" si="1"/>
        <v>7.519444444444444</v>
      </c>
      <c r="H24" s="22">
        <f>F24/E24*100</f>
        <v>7.519444444444444</v>
      </c>
    </row>
    <row r="25" spans="1:8" s="17" customFormat="1" ht="77.25" customHeight="1">
      <c r="A25" s="54" t="s">
        <v>207</v>
      </c>
      <c r="B25" s="56" t="s">
        <v>208</v>
      </c>
      <c r="C25" s="63">
        <v>20000000</v>
      </c>
      <c r="D25" s="26">
        <v>20000</v>
      </c>
      <c r="E25" s="26">
        <v>20000</v>
      </c>
      <c r="F25" s="26">
        <v>-2816</v>
      </c>
      <c r="G25" s="49">
        <f t="shared" si="1"/>
        <v>-14.08</v>
      </c>
      <c r="H25" s="49">
        <f>F25/E25*100</f>
        <v>-14.08</v>
      </c>
    </row>
    <row r="26" spans="1:8" s="17" customFormat="1" ht="22.5" customHeight="1">
      <c r="A26" s="54" t="s">
        <v>296</v>
      </c>
      <c r="B26" s="56" t="s">
        <v>297</v>
      </c>
      <c r="C26" s="63"/>
      <c r="D26" s="26"/>
      <c r="E26" s="26"/>
      <c r="F26" s="26">
        <v>5</v>
      </c>
      <c r="G26" s="49"/>
      <c r="H26" s="49"/>
    </row>
    <row r="27" spans="1:8" s="17" customFormat="1" ht="18.75">
      <c r="A27" s="54" t="s">
        <v>9</v>
      </c>
      <c r="B27" s="56" t="s">
        <v>201</v>
      </c>
      <c r="C27" s="63">
        <v>11000000</v>
      </c>
      <c r="D27" s="26">
        <v>11000</v>
      </c>
      <c r="E27" s="26">
        <v>11000</v>
      </c>
      <c r="F27" s="26">
        <f>F28</f>
        <v>-3343</v>
      </c>
      <c r="G27" s="49">
        <f t="shared" si="1"/>
        <v>-30.39090909090909</v>
      </c>
      <c r="H27" s="49">
        <f>F27/E27*100</f>
        <v>-30.39090909090909</v>
      </c>
    </row>
    <row r="28" spans="1:8" s="17" customFormat="1" ht="18.75">
      <c r="A28" s="54" t="s">
        <v>10</v>
      </c>
      <c r="B28" s="56" t="s">
        <v>11</v>
      </c>
      <c r="C28" s="63">
        <v>11000000</v>
      </c>
      <c r="D28" s="26">
        <v>11000</v>
      </c>
      <c r="E28" s="26">
        <v>11000</v>
      </c>
      <c r="F28" s="26">
        <v>-3343</v>
      </c>
      <c r="G28" s="49">
        <f t="shared" si="1"/>
        <v>-30.39090909090909</v>
      </c>
      <c r="H28" s="49">
        <f>F28/E28*100</f>
        <v>-30.39090909090909</v>
      </c>
    </row>
    <row r="29" spans="1:8" s="17" customFormat="1" ht="48">
      <c r="A29" s="54" t="s">
        <v>263</v>
      </c>
      <c r="B29" s="56" t="s">
        <v>275</v>
      </c>
      <c r="C29" s="63"/>
      <c r="D29" s="26"/>
      <c r="E29" s="26"/>
      <c r="F29" s="26">
        <v>-626</v>
      </c>
      <c r="G29" s="49"/>
      <c r="H29" s="49"/>
    </row>
    <row r="30" spans="1:8" s="17" customFormat="1" ht="48">
      <c r="A30" s="54" t="s">
        <v>274</v>
      </c>
      <c r="B30" s="56" t="s">
        <v>276</v>
      </c>
      <c r="C30" s="63">
        <v>5000000</v>
      </c>
      <c r="D30" s="26">
        <v>5000</v>
      </c>
      <c r="E30" s="26">
        <v>5000</v>
      </c>
      <c r="F30" s="26">
        <v>9487</v>
      </c>
      <c r="G30" s="49">
        <f t="shared" si="1"/>
        <v>189.74</v>
      </c>
      <c r="H30" s="49">
        <f>F30/E30*100</f>
        <v>189.74</v>
      </c>
    </row>
    <row r="31" spans="1:8" s="17" customFormat="1" ht="21" customHeight="1">
      <c r="A31" s="81"/>
      <c r="B31" s="3" t="s">
        <v>209</v>
      </c>
      <c r="C31" s="62">
        <f>C32+C51+C52+C49</f>
        <v>335821843</v>
      </c>
      <c r="D31" s="22">
        <f>D32+D51+D52+D49</f>
        <v>321500</v>
      </c>
      <c r="E31" s="22">
        <f>E32+E51+E52+E49</f>
        <v>335822</v>
      </c>
      <c r="F31" s="22">
        <f>F32+F51+F52+F49+F50+F53</f>
        <v>381380</v>
      </c>
      <c r="G31" s="22">
        <f t="shared" si="1"/>
        <v>118.62519440124417</v>
      </c>
      <c r="H31" s="22">
        <f>F31/E31*100</f>
        <v>113.56611538255386</v>
      </c>
    </row>
    <row r="32" spans="1:8" s="17" customFormat="1" ht="93.75" customHeight="1">
      <c r="A32" s="81" t="s">
        <v>210</v>
      </c>
      <c r="B32" s="32" t="s">
        <v>252</v>
      </c>
      <c r="C32" s="22">
        <f>C34+C35+C44+C45+C33</f>
        <v>308821843</v>
      </c>
      <c r="D32" s="22">
        <f>D34+D35+D44+D45+D33</f>
        <v>294500</v>
      </c>
      <c r="E32" s="22">
        <f>E34+E35+E44+E45+E33</f>
        <v>308822</v>
      </c>
      <c r="F32" s="22">
        <f>F33+F34+F35+F44+F45</f>
        <v>334261</v>
      </c>
      <c r="G32" s="22">
        <f t="shared" si="1"/>
        <v>113.50118845500849</v>
      </c>
      <c r="H32" s="22">
        <f>F32/E32*100</f>
        <v>108.2374312710882</v>
      </c>
    </row>
    <row r="33" spans="1:8" s="17" customFormat="1" ht="64.5" customHeight="1">
      <c r="A33" s="54" t="s">
        <v>312</v>
      </c>
      <c r="B33" s="57" t="s">
        <v>311</v>
      </c>
      <c r="C33" s="62"/>
      <c r="D33" s="22"/>
      <c r="E33" s="22"/>
      <c r="F33" s="49">
        <v>149</v>
      </c>
      <c r="G33" s="49"/>
      <c r="H33" s="22"/>
    </row>
    <row r="34" spans="1:8" s="17" customFormat="1" ht="45.75" customHeight="1">
      <c r="A34" s="54" t="s">
        <v>313</v>
      </c>
      <c r="B34" s="57" t="s">
        <v>277</v>
      </c>
      <c r="C34" s="65"/>
      <c r="D34" s="49"/>
      <c r="E34" s="49"/>
      <c r="F34" s="49">
        <v>367</v>
      </c>
      <c r="G34" s="49"/>
      <c r="H34" s="49"/>
    </row>
    <row r="35" spans="1:8" s="17" customFormat="1" ht="54" customHeight="1">
      <c r="A35" s="54" t="s">
        <v>314</v>
      </c>
      <c r="B35" s="57" t="s">
        <v>211</v>
      </c>
      <c r="C35" s="63">
        <f>C36+C42+C43</f>
        <v>181321843</v>
      </c>
      <c r="D35" s="26">
        <v>167000</v>
      </c>
      <c r="E35" s="26">
        <f>E36+E42+E43</f>
        <v>181322</v>
      </c>
      <c r="F35" s="26">
        <f>F36+F42</f>
        <v>202476</v>
      </c>
      <c r="G35" s="49">
        <f t="shared" si="1"/>
        <v>121.24311377245509</v>
      </c>
      <c r="H35" s="49">
        <f>F35/E35*100</f>
        <v>111.66653798215329</v>
      </c>
    </row>
    <row r="36" spans="1:8" s="17" customFormat="1" ht="110.25" customHeight="1">
      <c r="A36" s="54" t="s">
        <v>212</v>
      </c>
      <c r="B36" s="58" t="s">
        <v>213</v>
      </c>
      <c r="C36" s="63">
        <v>158000000</v>
      </c>
      <c r="D36" s="26">
        <v>150000</v>
      </c>
      <c r="E36" s="26">
        <v>158000</v>
      </c>
      <c r="F36" s="26">
        <f>F37+F38+F40+F41</f>
        <v>183318</v>
      </c>
      <c r="G36" s="49">
        <f t="shared" si="1"/>
        <v>122.212</v>
      </c>
      <c r="H36" s="49">
        <f>F36/E36*100</f>
        <v>116.0240506329114</v>
      </c>
    </row>
    <row r="37" spans="1:8" s="17" customFormat="1" ht="105.75" customHeight="1">
      <c r="A37" s="54" t="s">
        <v>278</v>
      </c>
      <c r="B37" s="59" t="s">
        <v>279</v>
      </c>
      <c r="C37" s="63"/>
      <c r="D37" s="26"/>
      <c r="E37" s="26"/>
      <c r="F37" s="26">
        <v>-48</v>
      </c>
      <c r="G37" s="49"/>
      <c r="H37" s="49"/>
    </row>
    <row r="38" spans="1:8" s="17" customFormat="1" ht="126" customHeight="1">
      <c r="A38" s="54" t="s">
        <v>253</v>
      </c>
      <c r="B38" s="59" t="s">
        <v>321</v>
      </c>
      <c r="C38" s="63">
        <v>148000000</v>
      </c>
      <c r="D38" s="26">
        <v>140000</v>
      </c>
      <c r="E38" s="26">
        <v>148000</v>
      </c>
      <c r="F38" s="26">
        <v>150155</v>
      </c>
      <c r="G38" s="49">
        <f t="shared" si="1"/>
        <v>107.25357142857143</v>
      </c>
      <c r="H38" s="49">
        <f>F38/E38*100</f>
        <v>101.45608108108108</v>
      </c>
    </row>
    <row r="39" spans="1:8" s="17" customFormat="1" ht="105.75" customHeight="1" hidden="1">
      <c r="A39" s="54" t="s">
        <v>280</v>
      </c>
      <c r="B39" s="59" t="s">
        <v>281</v>
      </c>
      <c r="C39" s="63"/>
      <c r="D39" s="26"/>
      <c r="E39" s="26"/>
      <c r="F39" s="26"/>
      <c r="G39" s="49" t="e">
        <f t="shared" si="1"/>
        <v>#DIV/0!</v>
      </c>
      <c r="H39" s="49"/>
    </row>
    <row r="40" spans="1:8" s="17" customFormat="1" ht="143.25" customHeight="1">
      <c r="A40" s="54" t="s">
        <v>254</v>
      </c>
      <c r="B40" s="59" t="s">
        <v>214</v>
      </c>
      <c r="C40" s="63">
        <v>10000000</v>
      </c>
      <c r="D40" s="26">
        <v>10000</v>
      </c>
      <c r="E40" s="26">
        <v>10000</v>
      </c>
      <c r="F40" s="26">
        <v>33369</v>
      </c>
      <c r="G40" s="49">
        <f t="shared" si="1"/>
        <v>333.69</v>
      </c>
      <c r="H40" s="49">
        <f>F40/E40*100</f>
        <v>333.69</v>
      </c>
    </row>
    <row r="41" spans="1:8" s="17" customFormat="1" ht="138.75" customHeight="1">
      <c r="A41" s="54" t="s">
        <v>315</v>
      </c>
      <c r="B41" s="59" t="s">
        <v>320</v>
      </c>
      <c r="C41" s="63"/>
      <c r="D41" s="26"/>
      <c r="E41" s="26"/>
      <c r="F41" s="26">
        <v>-158</v>
      </c>
      <c r="G41" s="49"/>
      <c r="H41" s="49"/>
    </row>
    <row r="42" spans="1:8" s="17" customFormat="1" ht="113.25" customHeight="1">
      <c r="A42" s="54" t="s">
        <v>255</v>
      </c>
      <c r="B42" s="57" t="s">
        <v>322</v>
      </c>
      <c r="C42" s="63">
        <v>23321843</v>
      </c>
      <c r="D42" s="26">
        <v>17000</v>
      </c>
      <c r="E42" s="26">
        <v>23322</v>
      </c>
      <c r="F42" s="26">
        <v>19158</v>
      </c>
      <c r="G42" s="49">
        <f t="shared" si="1"/>
        <v>112.69411764705883</v>
      </c>
      <c r="H42" s="49">
        <f aca="true" t="shared" si="2" ref="H42:H49">F42/E42*100</f>
        <v>82.14561358374067</v>
      </c>
    </row>
    <row r="43" spans="1:8" s="17" customFormat="1" ht="54" customHeight="1" hidden="1">
      <c r="A43" s="54" t="s">
        <v>215</v>
      </c>
      <c r="B43" s="58" t="s">
        <v>216</v>
      </c>
      <c r="C43" s="63"/>
      <c r="D43" s="26"/>
      <c r="E43" s="26"/>
      <c r="F43" s="26"/>
      <c r="G43" s="49" t="e">
        <f t="shared" si="1"/>
        <v>#DIV/0!</v>
      </c>
      <c r="H43" s="49" t="e">
        <f t="shared" si="2"/>
        <v>#DIV/0!</v>
      </c>
    </row>
    <row r="44" spans="1:8" s="17" customFormat="1" ht="78.75" customHeight="1">
      <c r="A44" s="54" t="s">
        <v>217</v>
      </c>
      <c r="B44" s="57" t="s">
        <v>323</v>
      </c>
      <c r="C44" s="63">
        <v>5000000</v>
      </c>
      <c r="D44" s="26">
        <v>5000</v>
      </c>
      <c r="E44" s="26">
        <v>5000</v>
      </c>
      <c r="F44" s="26">
        <v>5242</v>
      </c>
      <c r="G44" s="49">
        <f t="shared" si="1"/>
        <v>104.84</v>
      </c>
      <c r="H44" s="49">
        <f t="shared" si="2"/>
        <v>104.84</v>
      </c>
    </row>
    <row r="45" spans="1:8" s="17" customFormat="1" ht="61.5" customHeight="1">
      <c r="A45" s="54" t="s">
        <v>316</v>
      </c>
      <c r="B45" s="57" t="s">
        <v>222</v>
      </c>
      <c r="C45" s="63">
        <f>SUM(C46+C47)</f>
        <v>122500000</v>
      </c>
      <c r="D45" s="26">
        <f>SUM(D46+D47)</f>
        <v>122500</v>
      </c>
      <c r="E45" s="26">
        <f>SUM(E46+E47)</f>
        <v>122500</v>
      </c>
      <c r="F45" s="26">
        <v>126027</v>
      </c>
      <c r="G45" s="49">
        <f t="shared" si="1"/>
        <v>102.8791836734694</v>
      </c>
      <c r="H45" s="49">
        <f t="shared" si="2"/>
        <v>102.8791836734694</v>
      </c>
    </row>
    <row r="46" spans="1:8" s="17" customFormat="1" ht="36" customHeight="1" hidden="1">
      <c r="A46" s="54" t="s">
        <v>256</v>
      </c>
      <c r="B46" s="20" t="s">
        <v>257</v>
      </c>
      <c r="C46" s="63">
        <v>120500000</v>
      </c>
      <c r="D46" s="26">
        <v>120500</v>
      </c>
      <c r="E46" s="26">
        <v>120500</v>
      </c>
      <c r="F46" s="26">
        <v>6607</v>
      </c>
      <c r="G46" s="22">
        <f t="shared" si="1"/>
        <v>5.48298755186722</v>
      </c>
      <c r="H46" s="22">
        <f t="shared" si="2"/>
        <v>5.48298755186722</v>
      </c>
    </row>
    <row r="47" spans="1:8" s="17" customFormat="1" ht="36.75" customHeight="1" hidden="1">
      <c r="A47" s="54" t="s">
        <v>258</v>
      </c>
      <c r="B47" s="20" t="s">
        <v>259</v>
      </c>
      <c r="C47" s="63">
        <v>2000000</v>
      </c>
      <c r="D47" s="26">
        <v>2000</v>
      </c>
      <c r="E47" s="26">
        <v>2000</v>
      </c>
      <c r="F47" s="26"/>
      <c r="G47" s="22">
        <f t="shared" si="1"/>
        <v>0</v>
      </c>
      <c r="H47" s="22">
        <f t="shared" si="2"/>
        <v>0</v>
      </c>
    </row>
    <row r="48" spans="1:8" s="17" customFormat="1" ht="37.5" customHeight="1">
      <c r="A48" s="81" t="s">
        <v>260</v>
      </c>
      <c r="B48" s="32" t="s">
        <v>12</v>
      </c>
      <c r="C48" s="62">
        <f>C49</f>
        <v>7000000</v>
      </c>
      <c r="D48" s="22">
        <f>D49</f>
        <v>7000</v>
      </c>
      <c r="E48" s="22">
        <f>E49</f>
        <v>7000</v>
      </c>
      <c r="F48" s="22">
        <f>F49</f>
        <v>17827</v>
      </c>
      <c r="G48" s="22">
        <f t="shared" si="1"/>
        <v>254.67142857142858</v>
      </c>
      <c r="H48" s="22">
        <f t="shared" si="2"/>
        <v>254.67142857142858</v>
      </c>
    </row>
    <row r="49" spans="1:8" s="17" customFormat="1" ht="31.5" customHeight="1">
      <c r="A49" s="54" t="s">
        <v>13</v>
      </c>
      <c r="B49" s="55" t="s">
        <v>14</v>
      </c>
      <c r="C49" s="63">
        <v>7000000</v>
      </c>
      <c r="D49" s="26">
        <v>7000</v>
      </c>
      <c r="E49" s="26">
        <v>7000</v>
      </c>
      <c r="F49" s="26">
        <v>17827</v>
      </c>
      <c r="G49" s="49">
        <f t="shared" si="1"/>
        <v>254.67142857142858</v>
      </c>
      <c r="H49" s="49">
        <f t="shared" si="2"/>
        <v>254.67142857142858</v>
      </c>
    </row>
    <row r="50" spans="1:8" s="17" customFormat="1" ht="56.25">
      <c r="A50" s="81" t="s">
        <v>264</v>
      </c>
      <c r="B50" s="16" t="s">
        <v>265</v>
      </c>
      <c r="C50" s="62"/>
      <c r="D50" s="22"/>
      <c r="E50" s="22"/>
      <c r="F50" s="22">
        <v>3758</v>
      </c>
      <c r="G50" s="22"/>
      <c r="H50" s="22"/>
    </row>
    <row r="51" spans="1:8" s="17" customFormat="1" ht="37.5">
      <c r="A51" s="81" t="s">
        <v>15</v>
      </c>
      <c r="B51" s="16" t="s">
        <v>16</v>
      </c>
      <c r="C51" s="62">
        <v>3000000</v>
      </c>
      <c r="D51" s="22">
        <v>3000</v>
      </c>
      <c r="E51" s="22">
        <v>3000</v>
      </c>
      <c r="F51" s="22">
        <v>3485</v>
      </c>
      <c r="G51" s="22">
        <f t="shared" si="1"/>
        <v>116.16666666666666</v>
      </c>
      <c r="H51" s="22">
        <f>F51/E51*100</f>
        <v>116.16666666666666</v>
      </c>
    </row>
    <row r="52" spans="1:8" s="17" customFormat="1" ht="37.5">
      <c r="A52" s="81" t="s">
        <v>218</v>
      </c>
      <c r="B52" s="16" t="s">
        <v>17</v>
      </c>
      <c r="C52" s="62">
        <v>17000000</v>
      </c>
      <c r="D52" s="22">
        <v>17000</v>
      </c>
      <c r="E52" s="22">
        <v>17000</v>
      </c>
      <c r="F52" s="22">
        <v>20314</v>
      </c>
      <c r="G52" s="22">
        <f t="shared" si="1"/>
        <v>119.49411764705881</v>
      </c>
      <c r="H52" s="22">
        <f>F52/E52*100</f>
        <v>119.49411764705881</v>
      </c>
    </row>
    <row r="53" spans="1:8" s="17" customFormat="1" ht="28.5" customHeight="1">
      <c r="A53" s="81" t="s">
        <v>18</v>
      </c>
      <c r="B53" s="16" t="s">
        <v>19</v>
      </c>
      <c r="C53" s="62"/>
      <c r="D53" s="22"/>
      <c r="E53" s="22"/>
      <c r="F53" s="22">
        <v>1735</v>
      </c>
      <c r="G53" s="22"/>
      <c r="H53" s="22"/>
    </row>
    <row r="54" spans="1:8" s="17" customFormat="1" ht="36" customHeight="1">
      <c r="A54" s="81" t="s">
        <v>300</v>
      </c>
      <c r="B54" s="16" t="s">
        <v>301</v>
      </c>
      <c r="C54" s="62"/>
      <c r="D54" s="22"/>
      <c r="E54" s="22"/>
      <c r="F54" s="22">
        <v>-3</v>
      </c>
      <c r="G54" s="22"/>
      <c r="H54" s="22"/>
    </row>
    <row r="55" spans="1:8" s="17" customFormat="1" ht="22.5" customHeight="1">
      <c r="A55" s="54"/>
      <c r="B55" s="18" t="s">
        <v>225</v>
      </c>
      <c r="C55" s="62">
        <f>C31+C9</f>
        <v>2599467843</v>
      </c>
      <c r="D55" s="22">
        <f>D31+D9</f>
        <v>2317000</v>
      </c>
      <c r="E55" s="22">
        <f>E31+E9</f>
        <v>2599468</v>
      </c>
      <c r="F55" s="22">
        <f>F31+F9+F54</f>
        <v>2654221</v>
      </c>
      <c r="G55" s="22">
        <f t="shared" si="1"/>
        <v>114.55420802762193</v>
      </c>
      <c r="H55" s="22">
        <f aca="true" t="shared" si="3" ref="H55:H91">F55/E55*100</f>
        <v>102.10631559996122</v>
      </c>
    </row>
    <row r="56" spans="1:8" s="17" customFormat="1" ht="50.25" customHeight="1">
      <c r="A56" s="81" t="s">
        <v>292</v>
      </c>
      <c r="B56" s="53" t="s">
        <v>293</v>
      </c>
      <c r="C56" s="62">
        <f>SUM(C57:C61)</f>
        <v>1514518422.54</v>
      </c>
      <c r="D56" s="22">
        <f>SUM(D57:D59)</f>
        <v>1131865</v>
      </c>
      <c r="E56" s="22">
        <f>SUM(E57:E61)</f>
        <v>1514518</v>
      </c>
      <c r="F56" s="22">
        <f>SUM(F57:F61)</f>
        <v>1487692</v>
      </c>
      <c r="G56" s="22">
        <f t="shared" si="1"/>
        <v>131.43722970495597</v>
      </c>
      <c r="H56" s="22">
        <f t="shared" si="3"/>
        <v>98.22874340219133</v>
      </c>
    </row>
    <row r="57" spans="1:8" s="17" customFormat="1" ht="34.5" customHeight="1">
      <c r="A57" s="81" t="s">
        <v>226</v>
      </c>
      <c r="B57" s="16" t="s">
        <v>227</v>
      </c>
      <c r="C57" s="62">
        <v>107811200</v>
      </c>
      <c r="D57" s="22">
        <v>39700</v>
      </c>
      <c r="E57" s="22">
        <v>107811</v>
      </c>
      <c r="F57" s="22">
        <v>107811</v>
      </c>
      <c r="G57" s="22">
        <f t="shared" si="1"/>
        <v>271.56423173803523</v>
      </c>
      <c r="H57" s="22">
        <f t="shared" si="3"/>
        <v>100</v>
      </c>
    </row>
    <row r="58" spans="1:8" s="17" customFormat="1" ht="70.5" customHeight="1">
      <c r="A58" s="81" t="s">
        <v>228</v>
      </c>
      <c r="B58" s="16" t="s">
        <v>229</v>
      </c>
      <c r="C58" s="62">
        <v>761562627</v>
      </c>
      <c r="D58" s="22">
        <v>901111</v>
      </c>
      <c r="E58" s="22">
        <v>761562</v>
      </c>
      <c r="F58" s="22">
        <v>754041</v>
      </c>
      <c r="G58" s="22">
        <f t="shared" si="1"/>
        <v>83.67903621196501</v>
      </c>
      <c r="H58" s="22">
        <f t="shared" si="3"/>
        <v>99.01242446445595</v>
      </c>
    </row>
    <row r="59" spans="1:8" s="17" customFormat="1" ht="56.25" customHeight="1">
      <c r="A59" s="81" t="s">
        <v>230</v>
      </c>
      <c r="B59" s="16" t="s">
        <v>231</v>
      </c>
      <c r="C59" s="62">
        <v>299928093.04</v>
      </c>
      <c r="D59" s="22">
        <v>191054</v>
      </c>
      <c r="E59" s="22">
        <v>299928</v>
      </c>
      <c r="F59" s="22">
        <v>280623</v>
      </c>
      <c r="G59" s="22">
        <f t="shared" si="1"/>
        <v>146.88150993959823</v>
      </c>
      <c r="H59" s="22">
        <f t="shared" si="3"/>
        <v>93.56345522925503</v>
      </c>
    </row>
    <row r="60" spans="1:8" s="17" customFormat="1" ht="56.25">
      <c r="A60" s="81" t="s">
        <v>289</v>
      </c>
      <c r="B60" s="51" t="s">
        <v>290</v>
      </c>
      <c r="C60" s="62">
        <v>276000000</v>
      </c>
      <c r="D60" s="22"/>
      <c r="E60" s="22">
        <v>276000</v>
      </c>
      <c r="F60" s="22">
        <v>276000</v>
      </c>
      <c r="G60" s="22"/>
      <c r="H60" s="22">
        <f t="shared" si="3"/>
        <v>100</v>
      </c>
    </row>
    <row r="61" spans="1:8" s="17" customFormat="1" ht="18.75">
      <c r="A61" s="81" t="s">
        <v>266</v>
      </c>
      <c r="B61" s="16" t="s">
        <v>267</v>
      </c>
      <c r="C61" s="83">
        <v>69216502.5</v>
      </c>
      <c r="D61" s="22"/>
      <c r="E61" s="22">
        <v>69217</v>
      </c>
      <c r="F61" s="22">
        <v>69217</v>
      </c>
      <c r="G61" s="22"/>
      <c r="H61" s="22">
        <f t="shared" si="3"/>
        <v>100</v>
      </c>
    </row>
    <row r="62" spans="1:8" s="17" customFormat="1" ht="75">
      <c r="A62" s="81" t="s">
        <v>291</v>
      </c>
      <c r="B62" s="16" t="s">
        <v>288</v>
      </c>
      <c r="C62" s="62">
        <v>49384570</v>
      </c>
      <c r="D62" s="22">
        <v>21170</v>
      </c>
      <c r="E62" s="22">
        <v>49385</v>
      </c>
      <c r="F62" s="22">
        <v>46101</v>
      </c>
      <c r="G62" s="22">
        <f t="shared" si="1"/>
        <v>217.76570618800187</v>
      </c>
      <c r="H62" s="22">
        <f t="shared" si="3"/>
        <v>93.35020755290067</v>
      </c>
    </row>
    <row r="63" spans="1:8" s="17" customFormat="1" ht="53.25" customHeight="1">
      <c r="A63" s="81" t="s">
        <v>219</v>
      </c>
      <c r="B63" s="16" t="s">
        <v>220</v>
      </c>
      <c r="C63" s="62">
        <v>25830000</v>
      </c>
      <c r="D63" s="22">
        <v>25830</v>
      </c>
      <c r="E63" s="22">
        <v>25830</v>
      </c>
      <c r="F63" s="22">
        <v>1177</v>
      </c>
      <c r="G63" s="22">
        <f t="shared" si="1"/>
        <v>4.556716995741386</v>
      </c>
      <c r="H63" s="22">
        <f t="shared" si="3"/>
        <v>4.556716995741386</v>
      </c>
    </row>
    <row r="64" spans="1:8" s="17" customFormat="1" ht="18.75">
      <c r="A64" s="19"/>
      <c r="B64" s="18" t="s">
        <v>221</v>
      </c>
      <c r="C64" s="62">
        <f>C55+C62+C57+C58+C59+C60+C61+C63</f>
        <v>4189200835.54</v>
      </c>
      <c r="D64" s="22">
        <f>D55+D62+D57+D58+D59+D60+D61+D63</f>
        <v>3495865</v>
      </c>
      <c r="E64" s="22">
        <f>E55+E62+E57+E58+E59+E60+E61+E63</f>
        <v>4189201</v>
      </c>
      <c r="F64" s="22">
        <f>F55+F62+F57+F58+F59+F60+F61+F63</f>
        <v>4189191</v>
      </c>
      <c r="G64" s="22">
        <f t="shared" si="1"/>
        <v>119.83274525761149</v>
      </c>
      <c r="H64" s="22">
        <f t="shared" si="3"/>
        <v>99.99976129099558</v>
      </c>
    </row>
    <row r="65" spans="1:8" s="17" customFormat="1" ht="37.5" hidden="1">
      <c r="A65" s="21" t="s">
        <v>18</v>
      </c>
      <c r="B65" s="16" t="s">
        <v>19</v>
      </c>
      <c r="C65" s="62"/>
      <c r="D65" s="22"/>
      <c r="E65" s="22"/>
      <c r="F65" s="22"/>
      <c r="G65" s="22" t="e">
        <f t="shared" si="1"/>
        <v>#DIV/0!</v>
      </c>
      <c r="H65" s="22" t="e">
        <f t="shared" si="3"/>
        <v>#DIV/0!</v>
      </c>
    </row>
    <row r="66" spans="1:8" s="17" customFormat="1" ht="18.75" hidden="1">
      <c r="A66" s="23"/>
      <c r="B66" s="24"/>
      <c r="C66" s="66"/>
      <c r="D66" s="25"/>
      <c r="E66" s="25"/>
      <c r="F66" s="25"/>
      <c r="G66" s="22" t="e">
        <f t="shared" si="1"/>
        <v>#DIV/0!</v>
      </c>
      <c r="H66" s="22" t="e">
        <f t="shared" si="3"/>
        <v>#DIV/0!</v>
      </c>
    </row>
    <row r="67" spans="1:8" s="17" customFormat="1" ht="35.25" customHeight="1" hidden="1">
      <c r="A67" s="23"/>
      <c r="B67" s="28" t="s">
        <v>159</v>
      </c>
      <c r="C67" s="63">
        <v>116550</v>
      </c>
      <c r="D67" s="26">
        <v>116550</v>
      </c>
      <c r="E67" s="26">
        <v>116550</v>
      </c>
      <c r="F67" s="26">
        <v>116550</v>
      </c>
      <c r="G67" s="22">
        <f t="shared" si="1"/>
        <v>100</v>
      </c>
      <c r="H67" s="22">
        <f t="shared" si="3"/>
        <v>100</v>
      </c>
    </row>
    <row r="68" spans="1:8" s="17" customFormat="1" ht="69" customHeight="1" hidden="1">
      <c r="A68" s="21"/>
      <c r="B68" s="28" t="s">
        <v>160</v>
      </c>
      <c r="C68" s="63">
        <v>412354</v>
      </c>
      <c r="D68" s="26">
        <v>412354</v>
      </c>
      <c r="E68" s="26">
        <v>412354</v>
      </c>
      <c r="F68" s="26">
        <v>412354</v>
      </c>
      <c r="G68" s="22">
        <f t="shared" si="1"/>
        <v>100</v>
      </c>
      <c r="H68" s="22">
        <f t="shared" si="3"/>
        <v>100</v>
      </c>
    </row>
    <row r="69" spans="1:8" s="17" customFormat="1" ht="61.5" customHeight="1" hidden="1">
      <c r="A69" s="27"/>
      <c r="B69" s="28" t="s">
        <v>161</v>
      </c>
      <c r="C69" s="63">
        <v>17000</v>
      </c>
      <c r="D69" s="26">
        <v>17000</v>
      </c>
      <c r="E69" s="26">
        <v>17000</v>
      </c>
      <c r="F69" s="26">
        <v>17000</v>
      </c>
      <c r="G69" s="22">
        <f t="shared" si="1"/>
        <v>100</v>
      </c>
      <c r="H69" s="22">
        <f t="shared" si="3"/>
        <v>100</v>
      </c>
    </row>
    <row r="70" spans="1:8" s="17" customFormat="1" ht="45" customHeight="1" hidden="1">
      <c r="A70" s="27"/>
      <c r="B70" s="28" t="s">
        <v>162</v>
      </c>
      <c r="C70" s="63">
        <v>2766</v>
      </c>
      <c r="D70" s="26">
        <v>2766</v>
      </c>
      <c r="E70" s="26">
        <v>2766</v>
      </c>
      <c r="F70" s="26">
        <v>2766</v>
      </c>
      <c r="G70" s="22">
        <f t="shared" si="1"/>
        <v>100</v>
      </c>
      <c r="H70" s="22">
        <f t="shared" si="3"/>
        <v>100</v>
      </c>
    </row>
    <row r="71" spans="1:8" s="17" customFormat="1" ht="41.25" customHeight="1" hidden="1">
      <c r="A71" s="27"/>
      <c r="B71" s="28" t="s">
        <v>163</v>
      </c>
      <c r="C71" s="63">
        <v>133973</v>
      </c>
      <c r="D71" s="26">
        <v>133973</v>
      </c>
      <c r="E71" s="26">
        <v>133973</v>
      </c>
      <c r="F71" s="26">
        <v>133973</v>
      </c>
      <c r="G71" s="22">
        <f t="shared" si="1"/>
        <v>100</v>
      </c>
      <c r="H71" s="22">
        <f t="shared" si="3"/>
        <v>100</v>
      </c>
    </row>
    <row r="72" spans="1:8" s="17" customFormat="1" ht="41.25" customHeight="1" hidden="1">
      <c r="A72" s="27"/>
      <c r="B72" s="28" t="s">
        <v>164</v>
      </c>
      <c r="C72" s="63">
        <v>130884</v>
      </c>
      <c r="D72" s="26">
        <v>130884</v>
      </c>
      <c r="E72" s="26">
        <v>130884</v>
      </c>
      <c r="F72" s="26">
        <v>130884</v>
      </c>
      <c r="G72" s="22">
        <f t="shared" si="1"/>
        <v>100</v>
      </c>
      <c r="H72" s="22">
        <f t="shared" si="3"/>
        <v>100</v>
      </c>
    </row>
    <row r="73" spans="1:8" s="17" customFormat="1" ht="16.5" customHeight="1" hidden="1">
      <c r="A73" s="27"/>
      <c r="B73" s="29" t="s">
        <v>165</v>
      </c>
      <c r="C73" s="63"/>
      <c r="D73" s="26"/>
      <c r="E73" s="26"/>
      <c r="F73" s="26"/>
      <c r="G73" s="22" t="e">
        <f t="shared" si="1"/>
        <v>#DIV/0!</v>
      </c>
      <c r="H73" s="22" t="e">
        <f t="shared" si="3"/>
        <v>#DIV/0!</v>
      </c>
    </row>
    <row r="74" spans="1:8" s="17" customFormat="1" ht="17.25" customHeight="1" hidden="1">
      <c r="A74" s="27"/>
      <c r="B74" s="30" t="s">
        <v>166</v>
      </c>
      <c r="C74" s="63"/>
      <c r="D74" s="26"/>
      <c r="E74" s="26"/>
      <c r="F74" s="26"/>
      <c r="G74" s="22" t="e">
        <f aca="true" t="shared" si="4" ref="G74:G137">F74/D74*100</f>
        <v>#DIV/0!</v>
      </c>
      <c r="H74" s="22" t="e">
        <f t="shared" si="3"/>
        <v>#DIV/0!</v>
      </c>
    </row>
    <row r="75" spans="1:8" s="17" customFormat="1" ht="33.75" customHeight="1" hidden="1">
      <c r="A75" s="27"/>
      <c r="B75" s="28" t="s">
        <v>167</v>
      </c>
      <c r="C75" s="63">
        <v>18305</v>
      </c>
      <c r="D75" s="26">
        <v>18305</v>
      </c>
      <c r="E75" s="26">
        <v>18305</v>
      </c>
      <c r="F75" s="26">
        <v>18305</v>
      </c>
      <c r="G75" s="22">
        <f t="shared" si="4"/>
        <v>100</v>
      </c>
      <c r="H75" s="22">
        <f t="shared" si="3"/>
        <v>100</v>
      </c>
    </row>
    <row r="76" spans="1:8" s="17" customFormat="1" ht="41.25" customHeight="1" hidden="1">
      <c r="A76" s="27"/>
      <c r="B76" s="28" t="s">
        <v>168</v>
      </c>
      <c r="C76" s="63">
        <v>155166</v>
      </c>
      <c r="D76" s="26">
        <v>155166</v>
      </c>
      <c r="E76" s="26">
        <v>155166</v>
      </c>
      <c r="F76" s="26">
        <v>155166</v>
      </c>
      <c r="G76" s="22">
        <f t="shared" si="4"/>
        <v>100</v>
      </c>
      <c r="H76" s="22">
        <f t="shared" si="3"/>
        <v>100</v>
      </c>
    </row>
    <row r="77" spans="1:8" s="17" customFormat="1" ht="25.5" customHeight="1" hidden="1">
      <c r="A77" s="27"/>
      <c r="B77" s="29" t="s">
        <v>174</v>
      </c>
      <c r="C77" s="63"/>
      <c r="D77" s="26"/>
      <c r="E77" s="26"/>
      <c r="F77" s="26"/>
      <c r="G77" s="22" t="e">
        <f t="shared" si="4"/>
        <v>#DIV/0!</v>
      </c>
      <c r="H77" s="22" t="e">
        <f t="shared" si="3"/>
        <v>#DIV/0!</v>
      </c>
    </row>
    <row r="78" spans="1:8" s="17" customFormat="1" ht="15" customHeight="1" hidden="1">
      <c r="A78" s="27"/>
      <c r="B78" s="29" t="s">
        <v>169</v>
      </c>
      <c r="C78" s="63"/>
      <c r="D78" s="26"/>
      <c r="E78" s="26"/>
      <c r="F78" s="26"/>
      <c r="G78" s="22" t="e">
        <f t="shared" si="4"/>
        <v>#DIV/0!</v>
      </c>
      <c r="H78" s="22" t="e">
        <f t="shared" si="3"/>
        <v>#DIV/0!</v>
      </c>
    </row>
    <row r="79" spans="1:8" s="17" customFormat="1" ht="15.75" customHeight="1" hidden="1">
      <c r="A79" s="27"/>
      <c r="B79" s="29" t="s">
        <v>170</v>
      </c>
      <c r="C79" s="63"/>
      <c r="D79" s="26"/>
      <c r="E79" s="26"/>
      <c r="F79" s="26"/>
      <c r="G79" s="22" t="e">
        <f t="shared" si="4"/>
        <v>#DIV/0!</v>
      </c>
      <c r="H79" s="22" t="e">
        <f t="shared" si="3"/>
        <v>#DIV/0!</v>
      </c>
    </row>
    <row r="80" spans="1:8" s="17" customFormat="1" ht="15.75" customHeight="1" hidden="1">
      <c r="A80" s="27"/>
      <c r="B80" s="29" t="s">
        <v>171</v>
      </c>
      <c r="C80" s="63"/>
      <c r="D80" s="26"/>
      <c r="E80" s="26"/>
      <c r="F80" s="26"/>
      <c r="G80" s="22" t="e">
        <f t="shared" si="4"/>
        <v>#DIV/0!</v>
      </c>
      <c r="H80" s="22" t="e">
        <f t="shared" si="3"/>
        <v>#DIV/0!</v>
      </c>
    </row>
    <row r="81" spans="1:8" s="17" customFormat="1" ht="31.5" customHeight="1" hidden="1">
      <c r="A81" s="27"/>
      <c r="B81" s="28" t="s">
        <v>172</v>
      </c>
      <c r="C81" s="63">
        <v>21776</v>
      </c>
      <c r="D81" s="26">
        <v>21776</v>
      </c>
      <c r="E81" s="26">
        <v>21776</v>
      </c>
      <c r="F81" s="26">
        <v>21776</v>
      </c>
      <c r="G81" s="22">
        <f t="shared" si="4"/>
        <v>100</v>
      </c>
      <c r="H81" s="22">
        <f t="shared" si="3"/>
        <v>100</v>
      </c>
    </row>
    <row r="82" spans="1:8" s="17" customFormat="1" ht="31.5" customHeight="1" hidden="1">
      <c r="A82" s="27"/>
      <c r="B82" s="28" t="s">
        <v>173</v>
      </c>
      <c r="C82" s="63">
        <v>7082</v>
      </c>
      <c r="D82" s="26">
        <v>7082</v>
      </c>
      <c r="E82" s="26">
        <v>7082</v>
      </c>
      <c r="F82" s="26">
        <v>7082</v>
      </c>
      <c r="G82" s="22">
        <f t="shared" si="4"/>
        <v>100</v>
      </c>
      <c r="H82" s="22">
        <f t="shared" si="3"/>
        <v>100</v>
      </c>
    </row>
    <row r="83" spans="1:8" s="17" customFormat="1" ht="18.75" customHeight="1" hidden="1">
      <c r="A83" s="27"/>
      <c r="B83" s="29" t="s">
        <v>165</v>
      </c>
      <c r="C83" s="63"/>
      <c r="D83" s="26"/>
      <c r="E83" s="26"/>
      <c r="F83" s="26"/>
      <c r="G83" s="22" t="e">
        <f t="shared" si="4"/>
        <v>#DIV/0!</v>
      </c>
      <c r="H83" s="22" t="e">
        <f t="shared" si="3"/>
        <v>#DIV/0!</v>
      </c>
    </row>
    <row r="84" spans="1:8" s="17" customFormat="1" ht="21.75" customHeight="1" hidden="1">
      <c r="A84" s="27"/>
      <c r="B84" s="29" t="s">
        <v>166</v>
      </c>
      <c r="C84" s="63"/>
      <c r="D84" s="26"/>
      <c r="E84" s="26"/>
      <c r="F84" s="26"/>
      <c r="G84" s="22" t="e">
        <f t="shared" si="4"/>
        <v>#DIV/0!</v>
      </c>
      <c r="H84" s="22" t="e">
        <f t="shared" si="3"/>
        <v>#DIV/0!</v>
      </c>
    </row>
    <row r="85" spans="1:8" s="17" customFormat="1" ht="32.25" customHeight="1" hidden="1">
      <c r="A85" s="27"/>
      <c r="B85" s="29" t="s">
        <v>177</v>
      </c>
      <c r="C85" s="63">
        <v>13000</v>
      </c>
      <c r="D85" s="26">
        <v>13000</v>
      </c>
      <c r="E85" s="26">
        <v>13000</v>
      </c>
      <c r="F85" s="26">
        <v>13000</v>
      </c>
      <c r="G85" s="22">
        <f t="shared" si="4"/>
        <v>100</v>
      </c>
      <c r="H85" s="22">
        <f t="shared" si="3"/>
        <v>100</v>
      </c>
    </row>
    <row r="86" spans="1:8" s="17" customFormat="1" ht="45.75" customHeight="1" hidden="1">
      <c r="A86" s="27"/>
      <c r="B86" s="29" t="s">
        <v>152</v>
      </c>
      <c r="C86" s="63">
        <v>26700</v>
      </c>
      <c r="D86" s="26">
        <v>26700</v>
      </c>
      <c r="E86" s="26">
        <v>26700</v>
      </c>
      <c r="F86" s="26">
        <v>26700</v>
      </c>
      <c r="G86" s="22">
        <f t="shared" si="4"/>
        <v>100</v>
      </c>
      <c r="H86" s="22">
        <f t="shared" si="3"/>
        <v>100</v>
      </c>
    </row>
    <row r="87" spans="1:8" s="17" customFormat="1" ht="36" customHeight="1" hidden="1">
      <c r="A87" s="27"/>
      <c r="B87" s="28" t="s">
        <v>178</v>
      </c>
      <c r="C87" s="63">
        <v>70126</v>
      </c>
      <c r="D87" s="26">
        <v>70126</v>
      </c>
      <c r="E87" s="26">
        <v>70126</v>
      </c>
      <c r="F87" s="26">
        <v>70126</v>
      </c>
      <c r="G87" s="22">
        <f t="shared" si="4"/>
        <v>100</v>
      </c>
      <c r="H87" s="22">
        <f t="shared" si="3"/>
        <v>100</v>
      </c>
    </row>
    <row r="88" spans="1:8" s="17" customFormat="1" ht="47.25" customHeight="1" hidden="1">
      <c r="A88" s="27"/>
      <c r="B88" s="28" t="s">
        <v>153</v>
      </c>
      <c r="C88" s="63">
        <v>6183</v>
      </c>
      <c r="D88" s="26">
        <v>6183</v>
      </c>
      <c r="E88" s="26">
        <v>6183</v>
      </c>
      <c r="F88" s="26">
        <v>6183</v>
      </c>
      <c r="G88" s="22">
        <f t="shared" si="4"/>
        <v>100</v>
      </c>
      <c r="H88" s="22">
        <f t="shared" si="3"/>
        <v>100</v>
      </c>
    </row>
    <row r="89" spans="1:8" s="17" customFormat="1" ht="47.25" customHeight="1" hidden="1">
      <c r="A89" s="21"/>
      <c r="B89" s="45"/>
      <c r="C89" s="62"/>
      <c r="D89" s="22"/>
      <c r="E89" s="22"/>
      <c r="F89" s="22"/>
      <c r="G89" s="22" t="e">
        <f t="shared" si="4"/>
        <v>#DIV/0!</v>
      </c>
      <c r="H89" s="22" t="e">
        <f t="shared" si="3"/>
        <v>#DIV/0!</v>
      </c>
    </row>
    <row r="90" spans="1:8" s="17" customFormat="1" ht="33" customHeight="1" hidden="1">
      <c r="A90" s="27"/>
      <c r="B90" s="8" t="s">
        <v>175</v>
      </c>
      <c r="C90" s="62"/>
      <c r="D90" s="22"/>
      <c r="E90" s="22"/>
      <c r="F90" s="22"/>
      <c r="G90" s="22" t="e">
        <f t="shared" si="4"/>
        <v>#DIV/0!</v>
      </c>
      <c r="H90" s="22" t="e">
        <f t="shared" si="3"/>
        <v>#DIV/0!</v>
      </c>
    </row>
    <row r="91" spans="1:8" s="17" customFormat="1" ht="45" customHeight="1" hidden="1">
      <c r="A91" s="31" t="s">
        <v>20</v>
      </c>
      <c r="B91" s="31" t="s">
        <v>21</v>
      </c>
      <c r="C91" s="67" t="s">
        <v>22</v>
      </c>
      <c r="D91" s="31" t="s">
        <v>22</v>
      </c>
      <c r="E91" s="31" t="s">
        <v>22</v>
      </c>
      <c r="F91" s="31" t="s">
        <v>22</v>
      </c>
      <c r="G91" s="22" t="e">
        <f t="shared" si="4"/>
        <v>#VALUE!</v>
      </c>
      <c r="H91" s="22" t="e">
        <f t="shared" si="3"/>
        <v>#VALUE!</v>
      </c>
    </row>
    <row r="92" spans="1:8" s="17" customFormat="1" ht="33" customHeight="1">
      <c r="A92" s="33" t="s">
        <v>176</v>
      </c>
      <c r="B92" s="35" t="s">
        <v>223</v>
      </c>
      <c r="C92" s="67"/>
      <c r="D92" s="31"/>
      <c r="E92" s="31"/>
      <c r="F92" s="31"/>
      <c r="G92" s="22"/>
      <c r="H92" s="22"/>
    </row>
    <row r="93" spans="1:8" s="17" customFormat="1" ht="33" customHeight="1">
      <c r="A93" s="9" t="s">
        <v>23</v>
      </c>
      <c r="B93" s="13" t="s">
        <v>24</v>
      </c>
      <c r="C93" s="39">
        <f>SUM(C94:C96,C97,C98,C99,C100,C101)</f>
        <v>323746312.45</v>
      </c>
      <c r="D93" s="39">
        <f>SUM(D94:D96,D97,D98,D99,D100)</f>
        <v>329400</v>
      </c>
      <c r="E93" s="39">
        <f>SUM(E94:E96,E97,E98,E99,E100)</f>
        <v>323746</v>
      </c>
      <c r="F93" s="39">
        <f>SUM(F94:F96,F97,F98,F99,F100,F101)</f>
        <v>312396</v>
      </c>
      <c r="G93" s="22">
        <f t="shared" si="4"/>
        <v>94.83788706739527</v>
      </c>
      <c r="H93" s="22">
        <f aca="true" t="shared" si="5" ref="H93:H100">F93/E93*100</f>
        <v>96.49416517887481</v>
      </c>
    </row>
    <row r="94" spans="1:8" s="17" customFormat="1" ht="51" customHeight="1">
      <c r="A94" s="4" t="s">
        <v>25</v>
      </c>
      <c r="B94" s="76" t="s">
        <v>192</v>
      </c>
      <c r="C94" s="69">
        <v>5106000</v>
      </c>
      <c r="D94" s="40">
        <v>4214</v>
      </c>
      <c r="E94" s="40">
        <v>5106</v>
      </c>
      <c r="F94" s="40">
        <v>4765</v>
      </c>
      <c r="G94" s="49">
        <f t="shared" si="4"/>
        <v>113.07546274323683</v>
      </c>
      <c r="H94" s="49">
        <f t="shared" si="5"/>
        <v>93.32158245201724</v>
      </c>
    </row>
    <row r="95" spans="1:8" s="17" customFormat="1" ht="75">
      <c r="A95" s="4" t="s">
        <v>26</v>
      </c>
      <c r="B95" s="76" t="s">
        <v>193</v>
      </c>
      <c r="C95" s="69">
        <v>31304000</v>
      </c>
      <c r="D95" s="40">
        <v>31674</v>
      </c>
      <c r="E95" s="40">
        <v>31304</v>
      </c>
      <c r="F95" s="40">
        <v>30634</v>
      </c>
      <c r="G95" s="49">
        <f t="shared" si="4"/>
        <v>96.71654985161331</v>
      </c>
      <c r="H95" s="49">
        <f t="shared" si="5"/>
        <v>97.85969844109378</v>
      </c>
    </row>
    <row r="96" spans="1:8" s="17" customFormat="1" ht="73.5" customHeight="1">
      <c r="A96" s="4" t="s">
        <v>27</v>
      </c>
      <c r="B96" s="76" t="s">
        <v>224</v>
      </c>
      <c r="C96" s="69">
        <v>149527014.37</v>
      </c>
      <c r="D96" s="40">
        <v>131653</v>
      </c>
      <c r="E96" s="40">
        <v>149527</v>
      </c>
      <c r="F96" s="40">
        <v>148124</v>
      </c>
      <c r="G96" s="49">
        <f t="shared" si="4"/>
        <v>112.51091885486848</v>
      </c>
      <c r="H96" s="49">
        <f t="shared" si="5"/>
        <v>99.06170791897115</v>
      </c>
    </row>
    <row r="97" spans="1:8" s="17" customFormat="1" ht="37.5">
      <c r="A97" s="6" t="s">
        <v>28</v>
      </c>
      <c r="B97" s="76" t="s">
        <v>29</v>
      </c>
      <c r="C97" s="69">
        <v>2327000</v>
      </c>
      <c r="D97" s="40">
        <v>2077</v>
      </c>
      <c r="E97" s="40">
        <v>2327</v>
      </c>
      <c r="F97" s="40">
        <v>2294</v>
      </c>
      <c r="G97" s="49">
        <f t="shared" si="4"/>
        <v>110.44776119402985</v>
      </c>
      <c r="H97" s="49">
        <f t="shared" si="5"/>
        <v>98.58186506231199</v>
      </c>
    </row>
    <row r="98" spans="1:8" s="17" customFormat="1" ht="56.25">
      <c r="A98" s="6" t="s">
        <v>30</v>
      </c>
      <c r="B98" s="76" t="s">
        <v>31</v>
      </c>
      <c r="C98" s="69">
        <v>45525000</v>
      </c>
      <c r="D98" s="40">
        <v>32000</v>
      </c>
      <c r="E98" s="40">
        <v>45525</v>
      </c>
      <c r="F98" s="40">
        <v>44643</v>
      </c>
      <c r="G98" s="49">
        <f t="shared" si="4"/>
        <v>139.509375</v>
      </c>
      <c r="H98" s="49">
        <f t="shared" si="5"/>
        <v>98.06260296540363</v>
      </c>
    </row>
    <row r="99" spans="1:8" s="17" customFormat="1" ht="18.75">
      <c r="A99" s="6" t="s">
        <v>32</v>
      </c>
      <c r="B99" s="76" t="s">
        <v>33</v>
      </c>
      <c r="C99" s="69">
        <v>6069257.73</v>
      </c>
      <c r="D99" s="40">
        <v>55800</v>
      </c>
      <c r="E99" s="40">
        <v>6069</v>
      </c>
      <c r="F99" s="40"/>
      <c r="G99" s="49">
        <f t="shared" si="4"/>
        <v>0</v>
      </c>
      <c r="H99" s="49">
        <f t="shared" si="5"/>
        <v>0</v>
      </c>
    </row>
    <row r="100" spans="1:8" s="17" customFormat="1" ht="42.75" customHeight="1">
      <c r="A100" s="6" t="s">
        <v>34</v>
      </c>
      <c r="B100" s="76" t="s">
        <v>35</v>
      </c>
      <c r="C100" s="69">
        <v>83888040.35</v>
      </c>
      <c r="D100" s="40">
        <v>71982</v>
      </c>
      <c r="E100" s="40">
        <v>83888</v>
      </c>
      <c r="F100" s="40">
        <v>81936</v>
      </c>
      <c r="G100" s="49">
        <f t="shared" si="4"/>
        <v>113.82845711427858</v>
      </c>
      <c r="H100" s="49">
        <f t="shared" si="5"/>
        <v>97.6730879267595</v>
      </c>
    </row>
    <row r="101" spans="1:8" s="17" customFormat="1" ht="37.5">
      <c r="A101" s="6" t="s">
        <v>34</v>
      </c>
      <c r="B101" s="76" t="s">
        <v>38</v>
      </c>
      <c r="C101" s="69"/>
      <c r="D101" s="40">
        <f>D102+D103</f>
        <v>0</v>
      </c>
      <c r="E101" s="40">
        <f>E102+E103</f>
        <v>0</v>
      </c>
      <c r="F101" s="40">
        <f>F102+F103</f>
        <v>0</v>
      </c>
      <c r="G101" s="49"/>
      <c r="H101" s="50"/>
    </row>
    <row r="102" spans="1:8" s="17" customFormat="1" ht="37.5">
      <c r="A102" s="6" t="s">
        <v>34</v>
      </c>
      <c r="B102" s="76" t="s">
        <v>244</v>
      </c>
      <c r="C102" s="69"/>
      <c r="D102" s="40">
        <v>80000</v>
      </c>
      <c r="E102" s="40">
        <v>80000</v>
      </c>
      <c r="F102" s="40">
        <v>33800</v>
      </c>
      <c r="G102" s="49">
        <f t="shared" si="4"/>
        <v>42.25</v>
      </c>
      <c r="H102" s="49">
        <f aca="true" t="shared" si="6" ref="H102:H133">F102/E102*100</f>
        <v>42.25</v>
      </c>
    </row>
    <row r="103" spans="1:8" s="17" customFormat="1" ht="37.5">
      <c r="A103" s="6" t="s">
        <v>34</v>
      </c>
      <c r="B103" s="76" t="s">
        <v>245</v>
      </c>
      <c r="C103" s="69"/>
      <c r="D103" s="40">
        <v>-80000</v>
      </c>
      <c r="E103" s="40">
        <v>-80000</v>
      </c>
      <c r="F103" s="40">
        <v>-33800</v>
      </c>
      <c r="G103" s="49">
        <f t="shared" si="4"/>
        <v>42.25</v>
      </c>
      <c r="H103" s="49">
        <f t="shared" si="6"/>
        <v>42.25</v>
      </c>
    </row>
    <row r="104" spans="1:8" s="17" customFormat="1" ht="18.75">
      <c r="A104" s="9" t="s">
        <v>39</v>
      </c>
      <c r="B104" s="13" t="s">
        <v>40</v>
      </c>
      <c r="C104" s="39">
        <f>SUM(C105+C106)</f>
        <v>1534250.97</v>
      </c>
      <c r="D104" s="39">
        <f>SUM(D105+D106)</f>
        <v>1125</v>
      </c>
      <c r="E104" s="39">
        <f>SUM(E105+E106)</f>
        <v>1534</v>
      </c>
      <c r="F104" s="39">
        <f>SUM(F105+F106)</f>
        <v>1503</v>
      </c>
      <c r="G104" s="22">
        <f t="shared" si="4"/>
        <v>133.6</v>
      </c>
      <c r="H104" s="22">
        <f t="shared" si="6"/>
        <v>97.97913950456322</v>
      </c>
    </row>
    <row r="105" spans="1:8" s="17" customFormat="1" ht="37.5">
      <c r="A105" s="6" t="s">
        <v>41</v>
      </c>
      <c r="B105" s="76" t="s">
        <v>42</v>
      </c>
      <c r="C105" s="69">
        <v>1484550.97</v>
      </c>
      <c r="D105" s="40">
        <v>1125</v>
      </c>
      <c r="E105" s="40">
        <v>1484</v>
      </c>
      <c r="F105" s="40">
        <v>1453</v>
      </c>
      <c r="G105" s="49">
        <f t="shared" si="4"/>
        <v>129.15555555555557</v>
      </c>
      <c r="H105" s="49">
        <f t="shared" si="6"/>
        <v>97.911051212938</v>
      </c>
    </row>
    <row r="106" spans="1:8" s="17" customFormat="1" ht="37.5">
      <c r="A106" s="6" t="s">
        <v>43</v>
      </c>
      <c r="B106" s="76" t="s">
        <v>44</v>
      </c>
      <c r="C106" s="69">
        <v>49700</v>
      </c>
      <c r="D106" s="40"/>
      <c r="E106" s="40">
        <v>50</v>
      </c>
      <c r="F106" s="40">
        <v>50</v>
      </c>
      <c r="G106" s="49"/>
      <c r="H106" s="49">
        <f t="shared" si="6"/>
        <v>100</v>
      </c>
    </row>
    <row r="107" spans="1:8" s="17" customFormat="1" ht="56.25">
      <c r="A107" s="9" t="s">
        <v>45</v>
      </c>
      <c r="B107" s="13" t="s">
        <v>46</v>
      </c>
      <c r="C107" s="39">
        <f>SUM(C108:C110)</f>
        <v>118809462.36</v>
      </c>
      <c r="D107" s="39">
        <f>SUM(D108:D110)</f>
        <v>57769</v>
      </c>
      <c r="E107" s="39">
        <f>SUM(E108:E110)</f>
        <v>118810</v>
      </c>
      <c r="F107" s="39">
        <f>SUM(F108:F110)</f>
        <v>117232</v>
      </c>
      <c r="G107" s="22">
        <f t="shared" si="4"/>
        <v>202.93236857137913</v>
      </c>
      <c r="H107" s="22">
        <f t="shared" si="6"/>
        <v>98.67182897062537</v>
      </c>
    </row>
    <row r="108" spans="1:8" s="17" customFormat="1" ht="18.75">
      <c r="A108" s="6" t="s">
        <v>47</v>
      </c>
      <c r="B108" s="76" t="s">
        <v>48</v>
      </c>
      <c r="C108" s="69">
        <v>56095426</v>
      </c>
      <c r="D108" s="40">
        <v>45160</v>
      </c>
      <c r="E108" s="40">
        <v>56096</v>
      </c>
      <c r="F108" s="40">
        <v>55295</v>
      </c>
      <c r="G108" s="49">
        <f t="shared" si="4"/>
        <v>122.44242692648362</v>
      </c>
      <c r="H108" s="49">
        <f t="shared" si="6"/>
        <v>98.5720907016543</v>
      </c>
    </row>
    <row r="109" spans="1:8" s="17" customFormat="1" ht="93.75">
      <c r="A109" s="6" t="s">
        <v>49</v>
      </c>
      <c r="B109" s="76" t="s">
        <v>50</v>
      </c>
      <c r="C109" s="71">
        <v>58362409.36</v>
      </c>
      <c r="D109" s="41">
        <v>7544</v>
      </c>
      <c r="E109" s="41">
        <v>58362</v>
      </c>
      <c r="F109" s="41">
        <v>57705</v>
      </c>
      <c r="G109" s="49">
        <f t="shared" si="4"/>
        <v>764.9125132555673</v>
      </c>
      <c r="H109" s="49">
        <f t="shared" si="6"/>
        <v>98.87426750282718</v>
      </c>
    </row>
    <row r="110" spans="1:8" s="17" customFormat="1" ht="34.5" customHeight="1">
      <c r="A110" s="6" t="s">
        <v>51</v>
      </c>
      <c r="B110" s="76" t="s">
        <v>310</v>
      </c>
      <c r="C110" s="69">
        <v>4351627</v>
      </c>
      <c r="D110" s="40">
        <v>5065</v>
      </c>
      <c r="E110" s="40">
        <v>4352</v>
      </c>
      <c r="F110" s="40">
        <v>4232</v>
      </c>
      <c r="G110" s="49">
        <f t="shared" si="4"/>
        <v>83.55380059230009</v>
      </c>
      <c r="H110" s="49">
        <f t="shared" si="6"/>
        <v>97.24264705882352</v>
      </c>
    </row>
    <row r="111" spans="1:8" s="17" customFormat="1" ht="18.75">
      <c r="A111" s="9" t="s">
        <v>52</v>
      </c>
      <c r="B111" s="13" t="s">
        <v>53</v>
      </c>
      <c r="C111" s="39">
        <f>SUM(C112,C113,C114)</f>
        <v>167764828</v>
      </c>
      <c r="D111" s="39">
        <f>SUM(D112,D113,D114)</f>
        <v>322498</v>
      </c>
      <c r="E111" s="39">
        <f>SUM(E112,E113,E114)</f>
        <v>167585</v>
      </c>
      <c r="F111" s="39">
        <f>SUM(F112,F113,F114)</f>
        <v>161942</v>
      </c>
      <c r="G111" s="22">
        <f t="shared" si="4"/>
        <v>50.21488505355072</v>
      </c>
      <c r="H111" s="22">
        <f t="shared" si="6"/>
        <v>96.63275352806039</v>
      </c>
    </row>
    <row r="112" spans="1:8" s="17" customFormat="1" ht="18.75">
      <c r="A112" s="6" t="s">
        <v>54</v>
      </c>
      <c r="B112" s="78" t="s">
        <v>55</v>
      </c>
      <c r="C112" s="69">
        <v>111051728</v>
      </c>
      <c r="D112" s="40">
        <v>286444</v>
      </c>
      <c r="E112" s="40">
        <v>110872</v>
      </c>
      <c r="F112" s="40">
        <v>110723</v>
      </c>
      <c r="G112" s="49">
        <f t="shared" si="4"/>
        <v>38.654326849227076</v>
      </c>
      <c r="H112" s="49">
        <f t="shared" si="6"/>
        <v>99.86561079442961</v>
      </c>
    </row>
    <row r="113" spans="1:8" s="17" customFormat="1" ht="18.75">
      <c r="A113" s="6" t="s">
        <v>56</v>
      </c>
      <c r="B113" s="76" t="s">
        <v>57</v>
      </c>
      <c r="C113" s="69">
        <v>9208000</v>
      </c>
      <c r="D113" s="40">
        <v>4600</v>
      </c>
      <c r="E113" s="40">
        <v>9208</v>
      </c>
      <c r="F113" s="40">
        <v>9182</v>
      </c>
      <c r="G113" s="49">
        <f t="shared" si="4"/>
        <v>199.6086956521739</v>
      </c>
      <c r="H113" s="49">
        <f t="shared" si="6"/>
        <v>99.71763683753258</v>
      </c>
    </row>
    <row r="114" spans="1:8" s="17" customFormat="1" ht="37.5">
      <c r="A114" s="6" t="s">
        <v>58</v>
      </c>
      <c r="B114" s="76" t="s">
        <v>59</v>
      </c>
      <c r="C114" s="69">
        <v>47505100</v>
      </c>
      <c r="D114" s="40">
        <v>31454</v>
      </c>
      <c r="E114" s="40">
        <v>47505</v>
      </c>
      <c r="F114" s="40">
        <v>42037</v>
      </c>
      <c r="G114" s="49">
        <f t="shared" si="4"/>
        <v>133.64595917848285</v>
      </c>
      <c r="H114" s="49">
        <f t="shared" si="6"/>
        <v>88.48963267024523</v>
      </c>
    </row>
    <row r="115" spans="1:8" s="17" customFormat="1" ht="56.25" hidden="1">
      <c r="A115" s="6" t="s">
        <v>58</v>
      </c>
      <c r="B115" s="11" t="s">
        <v>36</v>
      </c>
      <c r="C115" s="70"/>
      <c r="D115" s="7"/>
      <c r="E115" s="7"/>
      <c r="F115" s="7"/>
      <c r="G115" s="22" t="e">
        <f t="shared" si="4"/>
        <v>#DIV/0!</v>
      </c>
      <c r="H115" s="22" t="e">
        <f t="shared" si="6"/>
        <v>#DIV/0!</v>
      </c>
    </row>
    <row r="116" spans="1:8" s="17" customFormat="1" ht="37.5" hidden="1">
      <c r="A116" s="6" t="s">
        <v>58</v>
      </c>
      <c r="B116" s="11" t="s">
        <v>37</v>
      </c>
      <c r="C116" s="70"/>
      <c r="D116" s="7"/>
      <c r="E116" s="7"/>
      <c r="F116" s="7"/>
      <c r="G116" s="22" t="e">
        <f t="shared" si="4"/>
        <v>#DIV/0!</v>
      </c>
      <c r="H116" s="22" t="e">
        <f t="shared" si="6"/>
        <v>#DIV/0!</v>
      </c>
    </row>
    <row r="117" spans="1:8" s="17" customFormat="1" ht="75" hidden="1">
      <c r="A117" s="6" t="s">
        <v>58</v>
      </c>
      <c r="B117" s="11" t="s">
        <v>60</v>
      </c>
      <c r="C117" s="70"/>
      <c r="D117" s="7"/>
      <c r="E117" s="7"/>
      <c r="F117" s="7"/>
      <c r="G117" s="22" t="e">
        <f t="shared" si="4"/>
        <v>#DIV/0!</v>
      </c>
      <c r="H117" s="22" t="e">
        <f t="shared" si="6"/>
        <v>#DIV/0!</v>
      </c>
    </row>
    <row r="118" spans="1:8" s="17" customFormat="1" ht="93.75" hidden="1">
      <c r="A118" s="6" t="s">
        <v>58</v>
      </c>
      <c r="B118" s="11" t="s">
        <v>61</v>
      </c>
      <c r="C118" s="70"/>
      <c r="D118" s="7"/>
      <c r="E118" s="7"/>
      <c r="F118" s="7"/>
      <c r="G118" s="22" t="e">
        <f t="shared" si="4"/>
        <v>#DIV/0!</v>
      </c>
      <c r="H118" s="22" t="e">
        <f t="shared" si="6"/>
        <v>#DIV/0!</v>
      </c>
    </row>
    <row r="119" spans="1:8" s="17" customFormat="1" ht="75" hidden="1">
      <c r="A119" s="6" t="s">
        <v>58</v>
      </c>
      <c r="B119" s="11" t="s">
        <v>62</v>
      </c>
      <c r="C119" s="70"/>
      <c r="D119" s="7"/>
      <c r="E119" s="7"/>
      <c r="F119" s="7"/>
      <c r="G119" s="22" t="e">
        <f t="shared" si="4"/>
        <v>#DIV/0!</v>
      </c>
      <c r="H119" s="22" t="e">
        <f t="shared" si="6"/>
        <v>#DIV/0!</v>
      </c>
    </row>
    <row r="120" spans="1:8" s="17" customFormat="1" ht="150" hidden="1">
      <c r="A120" s="6" t="s">
        <v>58</v>
      </c>
      <c r="B120" s="11" t="s">
        <v>63</v>
      </c>
      <c r="C120" s="70"/>
      <c r="D120" s="7"/>
      <c r="E120" s="7"/>
      <c r="F120" s="7"/>
      <c r="G120" s="22" t="e">
        <f t="shared" si="4"/>
        <v>#DIV/0!</v>
      </c>
      <c r="H120" s="22" t="e">
        <f t="shared" si="6"/>
        <v>#DIV/0!</v>
      </c>
    </row>
    <row r="121" spans="1:8" s="17" customFormat="1" ht="187.5" hidden="1">
      <c r="A121" s="6" t="s">
        <v>58</v>
      </c>
      <c r="B121" s="14" t="s">
        <v>64</v>
      </c>
      <c r="C121" s="70"/>
      <c r="D121" s="7"/>
      <c r="E121" s="7"/>
      <c r="F121" s="7"/>
      <c r="G121" s="22" t="e">
        <f t="shared" si="4"/>
        <v>#DIV/0!</v>
      </c>
      <c r="H121" s="22" t="e">
        <f t="shared" si="6"/>
        <v>#DIV/0!</v>
      </c>
    </row>
    <row r="122" spans="1:8" s="17" customFormat="1" ht="131.25" hidden="1">
      <c r="A122" s="6" t="s">
        <v>58</v>
      </c>
      <c r="B122" s="11" t="s">
        <v>65</v>
      </c>
      <c r="C122" s="70"/>
      <c r="D122" s="7"/>
      <c r="E122" s="7"/>
      <c r="F122" s="7"/>
      <c r="G122" s="22" t="e">
        <f t="shared" si="4"/>
        <v>#DIV/0!</v>
      </c>
      <c r="H122" s="22" t="e">
        <f t="shared" si="6"/>
        <v>#DIV/0!</v>
      </c>
    </row>
    <row r="123" spans="1:8" s="17" customFormat="1" ht="131.25" hidden="1">
      <c r="A123" s="6"/>
      <c r="B123" s="12" t="s">
        <v>66</v>
      </c>
      <c r="C123" s="70"/>
      <c r="D123" s="7"/>
      <c r="E123" s="7"/>
      <c r="F123" s="7"/>
      <c r="G123" s="22" t="e">
        <f t="shared" si="4"/>
        <v>#DIV/0!</v>
      </c>
      <c r="H123" s="22" t="e">
        <f t="shared" si="6"/>
        <v>#DIV/0!</v>
      </c>
    </row>
    <row r="124" spans="1:8" s="17" customFormat="1" ht="56.25" hidden="1">
      <c r="A124" s="6" t="s">
        <v>58</v>
      </c>
      <c r="B124" s="11" t="s">
        <v>67</v>
      </c>
      <c r="C124" s="70"/>
      <c r="D124" s="7"/>
      <c r="E124" s="7"/>
      <c r="F124" s="7"/>
      <c r="G124" s="22" t="e">
        <f t="shared" si="4"/>
        <v>#DIV/0!</v>
      </c>
      <c r="H124" s="22" t="e">
        <f t="shared" si="6"/>
        <v>#DIV/0!</v>
      </c>
    </row>
    <row r="125" spans="1:8" s="17" customFormat="1" ht="75" hidden="1">
      <c r="A125" s="6" t="s">
        <v>58</v>
      </c>
      <c r="B125" s="11" t="s">
        <v>68</v>
      </c>
      <c r="C125" s="70"/>
      <c r="D125" s="7"/>
      <c r="E125" s="7"/>
      <c r="F125" s="7"/>
      <c r="G125" s="22" t="e">
        <f t="shared" si="4"/>
        <v>#DIV/0!</v>
      </c>
      <c r="H125" s="22" t="e">
        <f t="shared" si="6"/>
        <v>#DIV/0!</v>
      </c>
    </row>
    <row r="126" spans="1:8" s="17" customFormat="1" ht="131.25" hidden="1">
      <c r="A126" s="6" t="s">
        <v>58</v>
      </c>
      <c r="B126" s="11" t="s">
        <v>69</v>
      </c>
      <c r="C126" s="70"/>
      <c r="D126" s="7"/>
      <c r="E126" s="7"/>
      <c r="F126" s="7"/>
      <c r="G126" s="22" t="e">
        <f t="shared" si="4"/>
        <v>#DIV/0!</v>
      </c>
      <c r="H126" s="22" t="e">
        <f t="shared" si="6"/>
        <v>#DIV/0!</v>
      </c>
    </row>
    <row r="127" spans="1:8" s="17" customFormat="1" ht="18.75">
      <c r="A127" s="9" t="s">
        <v>70</v>
      </c>
      <c r="B127" s="10" t="s">
        <v>71</v>
      </c>
      <c r="C127" s="39">
        <f>SUM(C128+C129+C131)</f>
        <v>1660285732.86</v>
      </c>
      <c r="D127" s="39">
        <f>SUM(D128+D129+D131)</f>
        <v>832619</v>
      </c>
      <c r="E127" s="39">
        <f>SUM(E128+E129+E131)</f>
        <v>1660465</v>
      </c>
      <c r="F127" s="39">
        <f>SUM(F128+F129+F131)</f>
        <v>1634648</v>
      </c>
      <c r="G127" s="22">
        <f t="shared" si="4"/>
        <v>196.32605069065204</v>
      </c>
      <c r="H127" s="22">
        <f t="shared" si="6"/>
        <v>98.44519456899121</v>
      </c>
    </row>
    <row r="128" spans="1:8" s="17" customFormat="1" ht="18.75">
      <c r="A128" s="6" t="s">
        <v>190</v>
      </c>
      <c r="B128" s="77" t="s">
        <v>191</v>
      </c>
      <c r="C128" s="69">
        <v>325899388.07</v>
      </c>
      <c r="D128" s="40">
        <v>244355</v>
      </c>
      <c r="E128" s="40">
        <v>325899</v>
      </c>
      <c r="F128" s="40">
        <v>317335</v>
      </c>
      <c r="G128" s="49">
        <f t="shared" si="4"/>
        <v>129.86638292647993</v>
      </c>
      <c r="H128" s="49">
        <f t="shared" si="6"/>
        <v>97.3721919981344</v>
      </c>
    </row>
    <row r="129" spans="1:8" s="17" customFormat="1" ht="18.75">
      <c r="A129" s="6" t="s">
        <v>72</v>
      </c>
      <c r="B129" s="77" t="s">
        <v>73</v>
      </c>
      <c r="C129" s="69">
        <v>708288378.79</v>
      </c>
      <c r="D129" s="40">
        <v>379982</v>
      </c>
      <c r="E129" s="40">
        <v>708468</v>
      </c>
      <c r="F129" s="40">
        <v>702729</v>
      </c>
      <c r="G129" s="49">
        <f t="shared" si="4"/>
        <v>184.9374444052613</v>
      </c>
      <c r="H129" s="49">
        <f t="shared" si="6"/>
        <v>99.18994224156913</v>
      </c>
    </row>
    <row r="130" spans="1:8" s="17" customFormat="1" ht="75" hidden="1">
      <c r="A130" s="6" t="s">
        <v>72</v>
      </c>
      <c r="B130" s="76" t="s">
        <v>74</v>
      </c>
      <c r="C130" s="69"/>
      <c r="D130" s="40" t="e">
        <f>SUM(#REF!)</f>
        <v>#REF!</v>
      </c>
      <c r="E130" s="40" t="e">
        <f>SUM(#REF!)</f>
        <v>#REF!</v>
      </c>
      <c r="F130" s="40"/>
      <c r="G130" s="49" t="e">
        <f t="shared" si="4"/>
        <v>#REF!</v>
      </c>
      <c r="H130" s="49" t="e">
        <f t="shared" si="6"/>
        <v>#REF!</v>
      </c>
    </row>
    <row r="131" spans="1:8" s="17" customFormat="1" ht="56.25">
      <c r="A131" s="6" t="s">
        <v>75</v>
      </c>
      <c r="B131" s="76" t="s">
        <v>76</v>
      </c>
      <c r="C131" s="69">
        <v>626097966</v>
      </c>
      <c r="D131" s="40">
        <v>208282</v>
      </c>
      <c r="E131" s="40">
        <v>626098</v>
      </c>
      <c r="F131" s="40">
        <v>614584</v>
      </c>
      <c r="G131" s="49">
        <f t="shared" si="4"/>
        <v>295.07302599360486</v>
      </c>
      <c r="H131" s="49">
        <f t="shared" si="6"/>
        <v>98.16099077141278</v>
      </c>
    </row>
    <row r="132" spans="1:8" s="17" customFormat="1" ht="56.25" hidden="1">
      <c r="A132" s="6" t="s">
        <v>75</v>
      </c>
      <c r="B132" s="11" t="s">
        <v>36</v>
      </c>
      <c r="C132" s="69"/>
      <c r="D132" s="40"/>
      <c r="E132" s="40"/>
      <c r="F132" s="40"/>
      <c r="G132" s="22" t="e">
        <f t="shared" si="4"/>
        <v>#DIV/0!</v>
      </c>
      <c r="H132" s="49" t="e">
        <f t="shared" si="6"/>
        <v>#DIV/0!</v>
      </c>
    </row>
    <row r="133" spans="1:8" s="17" customFormat="1" ht="37.5" hidden="1">
      <c r="A133" s="6" t="s">
        <v>75</v>
      </c>
      <c r="B133" s="11" t="s">
        <v>77</v>
      </c>
      <c r="C133" s="69"/>
      <c r="D133" s="40"/>
      <c r="E133" s="40"/>
      <c r="F133" s="40"/>
      <c r="G133" s="22" t="e">
        <f t="shared" si="4"/>
        <v>#DIV/0!</v>
      </c>
      <c r="H133" s="49" t="e">
        <f t="shared" si="6"/>
        <v>#DIV/0!</v>
      </c>
    </row>
    <row r="134" spans="1:8" s="17" customFormat="1" ht="18.75">
      <c r="A134" s="15" t="s">
        <v>78</v>
      </c>
      <c r="B134" s="13" t="s">
        <v>79</v>
      </c>
      <c r="C134" s="39">
        <f>C135+C136</f>
        <v>2096148</v>
      </c>
      <c r="D134" s="39">
        <f>D135+D136</f>
        <v>2027</v>
      </c>
      <c r="E134" s="39">
        <f>E135+E136</f>
        <v>2096</v>
      </c>
      <c r="F134" s="39">
        <f>F135+F136</f>
        <v>1647</v>
      </c>
      <c r="G134" s="22">
        <f t="shared" si="4"/>
        <v>81.25308337444498</v>
      </c>
      <c r="H134" s="49">
        <f aca="true" t="shared" si="7" ref="H134:H158">F134/E134*100</f>
        <v>78.57824427480917</v>
      </c>
    </row>
    <row r="135" spans="1:8" s="17" customFormat="1" ht="18.75">
      <c r="A135" s="6" t="s">
        <v>308</v>
      </c>
      <c r="B135" s="5" t="s">
        <v>309</v>
      </c>
      <c r="C135" s="69">
        <v>1559148</v>
      </c>
      <c r="D135" s="40">
        <v>1527</v>
      </c>
      <c r="E135" s="40">
        <v>1559</v>
      </c>
      <c r="F135" s="40">
        <v>1501</v>
      </c>
      <c r="G135" s="49">
        <f t="shared" si="4"/>
        <v>98.2973149967256</v>
      </c>
      <c r="H135" s="49">
        <f t="shared" si="7"/>
        <v>96.2796664528544</v>
      </c>
    </row>
    <row r="136" spans="1:8" s="17" customFormat="1" ht="37.5">
      <c r="A136" s="6" t="s">
        <v>80</v>
      </c>
      <c r="B136" s="76" t="s">
        <v>295</v>
      </c>
      <c r="C136" s="69">
        <v>537000</v>
      </c>
      <c r="D136" s="40">
        <v>500</v>
      </c>
      <c r="E136" s="40">
        <v>537</v>
      </c>
      <c r="F136" s="40">
        <v>146</v>
      </c>
      <c r="G136" s="49">
        <f t="shared" si="4"/>
        <v>29.2</v>
      </c>
      <c r="H136" s="49">
        <f t="shared" si="7"/>
        <v>27.188081936685286</v>
      </c>
    </row>
    <row r="137" spans="1:8" s="17" customFormat="1" ht="18.75">
      <c r="A137" s="15" t="s">
        <v>81</v>
      </c>
      <c r="B137" s="13" t="s">
        <v>82</v>
      </c>
      <c r="C137" s="39">
        <f>SUM(C138+C139+C143+C146+C148)</f>
        <v>1334007379.26</v>
      </c>
      <c r="D137" s="39">
        <f>SUM(D138+D139+D143+D146+D148)</f>
        <v>1276610</v>
      </c>
      <c r="E137" s="39">
        <f>SUM(E138+E139+E143+E146+E148)</f>
        <v>1334007</v>
      </c>
      <c r="F137" s="39">
        <f>SUM(F138+F139+F143+F146+F148)</f>
        <v>1285229</v>
      </c>
      <c r="G137" s="22">
        <f t="shared" si="4"/>
        <v>100.67514746085335</v>
      </c>
      <c r="H137" s="22">
        <f t="shared" si="7"/>
        <v>96.34349744791444</v>
      </c>
    </row>
    <row r="138" spans="1:8" s="17" customFormat="1" ht="18.75">
      <c r="A138" s="4" t="s">
        <v>187</v>
      </c>
      <c r="B138" s="76" t="s">
        <v>188</v>
      </c>
      <c r="C138" s="69">
        <v>355969160.78</v>
      </c>
      <c r="D138" s="40">
        <v>332983</v>
      </c>
      <c r="E138" s="40">
        <v>355969</v>
      </c>
      <c r="F138" s="40">
        <v>342108</v>
      </c>
      <c r="G138" s="49">
        <f aca="true" t="shared" si="8" ref="G138:G201">F138/D138*100</f>
        <v>102.74038013952665</v>
      </c>
      <c r="H138" s="49">
        <f t="shared" si="7"/>
        <v>96.10612160047644</v>
      </c>
    </row>
    <row r="139" spans="1:8" s="17" customFormat="1" ht="18.75">
      <c r="A139" s="6" t="s">
        <v>83</v>
      </c>
      <c r="B139" s="77" t="s">
        <v>84</v>
      </c>
      <c r="C139" s="69">
        <v>837453449.41</v>
      </c>
      <c r="D139" s="40">
        <v>831667</v>
      </c>
      <c r="E139" s="40">
        <v>837454</v>
      </c>
      <c r="F139" s="40">
        <v>807146</v>
      </c>
      <c r="G139" s="49">
        <f t="shared" si="8"/>
        <v>97.05158434806238</v>
      </c>
      <c r="H139" s="49">
        <f t="shared" si="7"/>
        <v>96.38093554989288</v>
      </c>
    </row>
    <row r="140" spans="1:8" s="17" customFormat="1" ht="18.75" hidden="1">
      <c r="A140" s="6" t="s">
        <v>85</v>
      </c>
      <c r="B140" s="77" t="s">
        <v>86</v>
      </c>
      <c r="C140" s="69"/>
      <c r="D140" s="40"/>
      <c r="E140" s="40"/>
      <c r="F140" s="40"/>
      <c r="G140" s="49" t="e">
        <f t="shared" si="8"/>
        <v>#DIV/0!</v>
      </c>
      <c r="H140" s="49" t="e">
        <f t="shared" si="7"/>
        <v>#DIV/0!</v>
      </c>
    </row>
    <row r="141" spans="1:8" s="17" customFormat="1" ht="37.5" hidden="1">
      <c r="A141" s="6" t="s">
        <v>85</v>
      </c>
      <c r="B141" s="76" t="s">
        <v>87</v>
      </c>
      <c r="C141" s="69"/>
      <c r="D141" s="40"/>
      <c r="E141" s="40"/>
      <c r="F141" s="40"/>
      <c r="G141" s="49" t="e">
        <f t="shared" si="8"/>
        <v>#DIV/0!</v>
      </c>
      <c r="H141" s="49" t="e">
        <f t="shared" si="7"/>
        <v>#DIV/0!</v>
      </c>
    </row>
    <row r="142" spans="1:8" s="17" customFormat="1" ht="18.75" hidden="1">
      <c r="A142" s="6" t="s">
        <v>88</v>
      </c>
      <c r="B142" s="77" t="s">
        <v>89</v>
      </c>
      <c r="C142" s="69"/>
      <c r="D142" s="40"/>
      <c r="E142" s="40"/>
      <c r="F142" s="40"/>
      <c r="G142" s="49" t="e">
        <f t="shared" si="8"/>
        <v>#DIV/0!</v>
      </c>
      <c r="H142" s="49" t="e">
        <f t="shared" si="7"/>
        <v>#DIV/0!</v>
      </c>
    </row>
    <row r="143" spans="1:8" s="17" customFormat="1" ht="30.75" customHeight="1">
      <c r="A143" s="6" t="s">
        <v>90</v>
      </c>
      <c r="B143" s="76" t="s">
        <v>91</v>
      </c>
      <c r="C143" s="69">
        <v>715200</v>
      </c>
      <c r="D143" s="40">
        <v>781</v>
      </c>
      <c r="E143" s="40">
        <v>715</v>
      </c>
      <c r="F143" s="40">
        <v>566</v>
      </c>
      <c r="G143" s="49">
        <f t="shared" si="8"/>
        <v>72.47119078104993</v>
      </c>
      <c r="H143" s="49">
        <f t="shared" si="7"/>
        <v>79.16083916083916</v>
      </c>
    </row>
    <row r="144" spans="1:8" s="17" customFormat="1" ht="37.5" hidden="1">
      <c r="A144" s="6" t="s">
        <v>92</v>
      </c>
      <c r="B144" s="76" t="s">
        <v>93</v>
      </c>
      <c r="C144" s="69"/>
      <c r="D144" s="40"/>
      <c r="E144" s="40"/>
      <c r="F144" s="40"/>
      <c r="G144" s="49" t="e">
        <f t="shared" si="8"/>
        <v>#DIV/0!</v>
      </c>
      <c r="H144" s="49" t="e">
        <f t="shared" si="7"/>
        <v>#DIV/0!</v>
      </c>
    </row>
    <row r="145" spans="1:8" s="17" customFormat="1" ht="56.25" hidden="1">
      <c r="A145" s="6" t="s">
        <v>92</v>
      </c>
      <c r="B145" s="76" t="s">
        <v>36</v>
      </c>
      <c r="C145" s="69"/>
      <c r="D145" s="40"/>
      <c r="E145" s="40"/>
      <c r="F145" s="40"/>
      <c r="G145" s="49" t="e">
        <f t="shared" si="8"/>
        <v>#DIV/0!</v>
      </c>
      <c r="H145" s="49" t="e">
        <f t="shared" si="7"/>
        <v>#DIV/0!</v>
      </c>
    </row>
    <row r="146" spans="1:8" s="17" customFormat="1" ht="34.5" customHeight="1">
      <c r="A146" s="6" t="s">
        <v>92</v>
      </c>
      <c r="B146" s="76" t="s">
        <v>93</v>
      </c>
      <c r="C146" s="69">
        <v>69079384.87</v>
      </c>
      <c r="D146" s="40">
        <v>64888</v>
      </c>
      <c r="E146" s="40">
        <v>69079</v>
      </c>
      <c r="F146" s="40">
        <v>65990</v>
      </c>
      <c r="G146" s="49">
        <f t="shared" si="8"/>
        <v>101.69831093576624</v>
      </c>
      <c r="H146" s="49">
        <f t="shared" si="7"/>
        <v>95.52830816890805</v>
      </c>
    </row>
    <row r="147" spans="1:8" s="17" customFormat="1" ht="93.75" hidden="1">
      <c r="A147" s="6" t="s">
        <v>92</v>
      </c>
      <c r="B147" s="78" t="s">
        <v>94</v>
      </c>
      <c r="C147" s="69"/>
      <c r="D147" s="40"/>
      <c r="E147" s="40"/>
      <c r="F147" s="40"/>
      <c r="G147" s="49" t="e">
        <f t="shared" si="8"/>
        <v>#DIV/0!</v>
      </c>
      <c r="H147" s="49" t="e">
        <f t="shared" si="7"/>
        <v>#DIV/0!</v>
      </c>
    </row>
    <row r="148" spans="1:8" s="17" customFormat="1" ht="37.5">
      <c r="A148" s="6" t="s">
        <v>95</v>
      </c>
      <c r="B148" s="78" t="s">
        <v>96</v>
      </c>
      <c r="C148" s="69">
        <v>70790184.2</v>
      </c>
      <c r="D148" s="40">
        <v>46291</v>
      </c>
      <c r="E148" s="40">
        <v>70790</v>
      </c>
      <c r="F148" s="40">
        <v>69419</v>
      </c>
      <c r="G148" s="49">
        <f t="shared" si="8"/>
        <v>149.96219567518526</v>
      </c>
      <c r="H148" s="49">
        <f t="shared" si="7"/>
        <v>98.06328577482695</v>
      </c>
    </row>
    <row r="149" spans="1:8" s="17" customFormat="1" ht="56.25" hidden="1">
      <c r="A149" s="6" t="s">
        <v>95</v>
      </c>
      <c r="B149" s="11" t="s">
        <v>36</v>
      </c>
      <c r="C149" s="69"/>
      <c r="D149" s="40"/>
      <c r="E149" s="40"/>
      <c r="F149" s="40"/>
      <c r="G149" s="22" t="e">
        <f t="shared" si="8"/>
        <v>#DIV/0!</v>
      </c>
      <c r="H149" s="22" t="e">
        <f t="shared" si="7"/>
        <v>#DIV/0!</v>
      </c>
    </row>
    <row r="150" spans="1:8" s="17" customFormat="1" ht="37.5" hidden="1">
      <c r="A150" s="6" t="s">
        <v>97</v>
      </c>
      <c r="B150" s="11" t="s">
        <v>189</v>
      </c>
      <c r="C150" s="69"/>
      <c r="D150" s="40"/>
      <c r="E150" s="40"/>
      <c r="F150" s="40"/>
      <c r="G150" s="22" t="e">
        <f t="shared" si="8"/>
        <v>#DIV/0!</v>
      </c>
      <c r="H150" s="22" t="e">
        <f t="shared" si="7"/>
        <v>#DIV/0!</v>
      </c>
    </row>
    <row r="151" spans="1:8" s="17" customFormat="1" ht="75" hidden="1">
      <c r="A151" s="6" t="s">
        <v>95</v>
      </c>
      <c r="B151" s="14" t="s">
        <v>98</v>
      </c>
      <c r="C151" s="69"/>
      <c r="D151" s="40"/>
      <c r="E151" s="40"/>
      <c r="F151" s="40"/>
      <c r="G151" s="22" t="e">
        <f t="shared" si="8"/>
        <v>#DIV/0!</v>
      </c>
      <c r="H151" s="22" t="e">
        <f t="shared" si="7"/>
        <v>#DIV/0!</v>
      </c>
    </row>
    <row r="152" spans="1:8" s="17" customFormat="1" ht="93.75" hidden="1">
      <c r="A152" s="6" t="s">
        <v>95</v>
      </c>
      <c r="B152" s="11" t="s">
        <v>99</v>
      </c>
      <c r="C152" s="69"/>
      <c r="D152" s="40"/>
      <c r="E152" s="40"/>
      <c r="F152" s="40"/>
      <c r="G152" s="22" t="e">
        <f t="shared" si="8"/>
        <v>#DIV/0!</v>
      </c>
      <c r="H152" s="22" t="e">
        <f t="shared" si="7"/>
        <v>#DIV/0!</v>
      </c>
    </row>
    <row r="153" spans="1:8" s="17" customFormat="1" ht="37.5" hidden="1">
      <c r="A153" s="6" t="s">
        <v>95</v>
      </c>
      <c r="B153" s="11" t="s">
        <v>37</v>
      </c>
      <c r="C153" s="69"/>
      <c r="D153" s="40"/>
      <c r="E153" s="40"/>
      <c r="F153" s="40"/>
      <c r="G153" s="22" t="e">
        <f t="shared" si="8"/>
        <v>#DIV/0!</v>
      </c>
      <c r="H153" s="22" t="e">
        <f t="shared" si="7"/>
        <v>#DIV/0!</v>
      </c>
    </row>
    <row r="154" spans="1:8" s="17" customFormat="1" ht="56.25">
      <c r="A154" s="15" t="s">
        <v>100</v>
      </c>
      <c r="B154" s="13" t="s">
        <v>101</v>
      </c>
      <c r="C154" s="39">
        <f>SUM(C155:C160,C162)</f>
        <v>192471551.63</v>
      </c>
      <c r="D154" s="39">
        <f>SUM(D155:D160,D162)</f>
        <v>180984</v>
      </c>
      <c r="E154" s="39">
        <f>SUM(E155:E160,E162)</f>
        <v>192472</v>
      </c>
      <c r="F154" s="39">
        <f>SUM(F155:F160,F162)</f>
        <v>188981</v>
      </c>
      <c r="G154" s="22">
        <f t="shared" si="8"/>
        <v>104.41862264067542</v>
      </c>
      <c r="H154" s="22">
        <f t="shared" si="7"/>
        <v>98.18622968535684</v>
      </c>
    </row>
    <row r="155" spans="1:8" s="17" customFormat="1" ht="18.75">
      <c r="A155" s="6" t="s">
        <v>102</v>
      </c>
      <c r="B155" s="76" t="s">
        <v>103</v>
      </c>
      <c r="C155" s="69">
        <v>171987551.63</v>
      </c>
      <c r="D155" s="40">
        <v>96602</v>
      </c>
      <c r="E155" s="40">
        <v>171988</v>
      </c>
      <c r="F155" s="40">
        <v>168561</v>
      </c>
      <c r="G155" s="49">
        <f t="shared" si="8"/>
        <v>174.49017618682842</v>
      </c>
      <c r="H155" s="49">
        <f t="shared" si="7"/>
        <v>98.00741912226434</v>
      </c>
    </row>
    <row r="156" spans="1:8" s="17" customFormat="1" ht="37.5" hidden="1">
      <c r="A156" s="6" t="s">
        <v>102</v>
      </c>
      <c r="B156" s="76" t="s">
        <v>104</v>
      </c>
      <c r="C156" s="69"/>
      <c r="D156" s="40"/>
      <c r="E156" s="40"/>
      <c r="F156" s="40"/>
      <c r="G156" s="49" t="e">
        <f t="shared" si="8"/>
        <v>#DIV/0!</v>
      </c>
      <c r="H156" s="49" t="e">
        <f t="shared" si="7"/>
        <v>#DIV/0!</v>
      </c>
    </row>
    <row r="157" spans="1:8" s="17" customFormat="1" ht="18.75" hidden="1">
      <c r="A157" s="6" t="s">
        <v>105</v>
      </c>
      <c r="B157" s="76" t="s">
        <v>106</v>
      </c>
      <c r="C157" s="69"/>
      <c r="D157" s="40"/>
      <c r="E157" s="40"/>
      <c r="F157" s="40"/>
      <c r="G157" s="49" t="e">
        <f t="shared" si="8"/>
        <v>#DIV/0!</v>
      </c>
      <c r="H157" s="49" t="e">
        <f t="shared" si="7"/>
        <v>#DIV/0!</v>
      </c>
    </row>
    <row r="158" spans="1:8" s="17" customFormat="1" ht="37.5" hidden="1">
      <c r="A158" s="6" t="s">
        <v>105</v>
      </c>
      <c r="B158" s="76" t="s">
        <v>104</v>
      </c>
      <c r="C158" s="69"/>
      <c r="D158" s="40"/>
      <c r="E158" s="40"/>
      <c r="F158" s="40"/>
      <c r="G158" s="49" t="e">
        <f t="shared" si="8"/>
        <v>#DIV/0!</v>
      </c>
      <c r="H158" s="49" t="e">
        <f t="shared" si="7"/>
        <v>#DIV/0!</v>
      </c>
    </row>
    <row r="159" spans="1:8" s="17" customFormat="1" ht="18.75">
      <c r="A159" s="6" t="s">
        <v>107</v>
      </c>
      <c r="B159" s="76" t="s">
        <v>108</v>
      </c>
      <c r="C159" s="69"/>
      <c r="D159" s="40">
        <v>5400</v>
      </c>
      <c r="E159" s="40"/>
      <c r="F159" s="40"/>
      <c r="G159" s="49">
        <f t="shared" si="8"/>
        <v>0</v>
      </c>
      <c r="H159" s="49"/>
    </row>
    <row r="160" spans="1:8" s="17" customFormat="1" ht="32.25" customHeight="1">
      <c r="A160" s="6" t="s">
        <v>109</v>
      </c>
      <c r="B160" s="76" t="s">
        <v>110</v>
      </c>
      <c r="C160" s="69">
        <v>6827000</v>
      </c>
      <c r="D160" s="40">
        <v>6722</v>
      </c>
      <c r="E160" s="40">
        <v>6827</v>
      </c>
      <c r="F160" s="40">
        <v>6826</v>
      </c>
      <c r="G160" s="49">
        <f t="shared" si="8"/>
        <v>101.54715858375482</v>
      </c>
      <c r="H160" s="49">
        <f aca="true" t="shared" si="9" ref="H160:H191">F160/E160*100</f>
        <v>99.98535227772082</v>
      </c>
    </row>
    <row r="161" spans="1:8" s="17" customFormat="1" ht="18.75" hidden="1">
      <c r="A161" s="6" t="s">
        <v>109</v>
      </c>
      <c r="B161" s="76" t="s">
        <v>111</v>
      </c>
      <c r="C161" s="69"/>
      <c r="D161" s="40"/>
      <c r="E161" s="40"/>
      <c r="F161" s="40"/>
      <c r="G161" s="49" t="e">
        <f t="shared" si="8"/>
        <v>#DIV/0!</v>
      </c>
      <c r="H161" s="49" t="e">
        <f t="shared" si="9"/>
        <v>#DIV/0!</v>
      </c>
    </row>
    <row r="162" spans="1:8" s="17" customFormat="1" ht="75">
      <c r="A162" s="6" t="s">
        <v>112</v>
      </c>
      <c r="B162" s="76" t="s">
        <v>113</v>
      </c>
      <c r="C162" s="69">
        <v>13657000</v>
      </c>
      <c r="D162" s="40">
        <v>72260</v>
      </c>
      <c r="E162" s="40">
        <v>13657</v>
      </c>
      <c r="F162" s="40">
        <v>13594</v>
      </c>
      <c r="G162" s="49">
        <f t="shared" si="8"/>
        <v>18.812621090506504</v>
      </c>
      <c r="H162" s="49">
        <f t="shared" si="9"/>
        <v>99.53869810353665</v>
      </c>
    </row>
    <row r="163" spans="1:8" s="17" customFormat="1" ht="75" hidden="1">
      <c r="A163" s="6" t="s">
        <v>112</v>
      </c>
      <c r="B163" s="11" t="s">
        <v>114</v>
      </c>
      <c r="C163" s="69"/>
      <c r="D163" s="40"/>
      <c r="E163" s="40"/>
      <c r="F163" s="40"/>
      <c r="G163" s="22" t="e">
        <f t="shared" si="8"/>
        <v>#DIV/0!</v>
      </c>
      <c r="H163" s="22" t="e">
        <f t="shared" si="9"/>
        <v>#DIV/0!</v>
      </c>
    </row>
    <row r="164" spans="1:8" s="17" customFormat="1" ht="150" hidden="1">
      <c r="A164" s="6" t="s">
        <v>112</v>
      </c>
      <c r="B164" s="11" t="s">
        <v>115</v>
      </c>
      <c r="C164" s="69"/>
      <c r="D164" s="40"/>
      <c r="E164" s="40"/>
      <c r="F164" s="40"/>
      <c r="G164" s="22" t="e">
        <f t="shared" si="8"/>
        <v>#DIV/0!</v>
      </c>
      <c r="H164" s="22" t="e">
        <f t="shared" si="9"/>
        <v>#DIV/0!</v>
      </c>
    </row>
    <row r="165" spans="1:8" s="17" customFormat="1" ht="75" hidden="1">
      <c r="A165" s="6" t="s">
        <v>112</v>
      </c>
      <c r="B165" s="11" t="s">
        <v>116</v>
      </c>
      <c r="C165" s="69"/>
      <c r="D165" s="40"/>
      <c r="E165" s="40"/>
      <c r="F165" s="40"/>
      <c r="G165" s="22" t="e">
        <f t="shared" si="8"/>
        <v>#DIV/0!</v>
      </c>
      <c r="H165" s="22" t="e">
        <f t="shared" si="9"/>
        <v>#DIV/0!</v>
      </c>
    </row>
    <row r="166" spans="1:8" s="17" customFormat="1" ht="56.25" hidden="1">
      <c r="A166" s="6" t="s">
        <v>112</v>
      </c>
      <c r="B166" s="11" t="s">
        <v>117</v>
      </c>
      <c r="C166" s="69"/>
      <c r="D166" s="40"/>
      <c r="E166" s="40"/>
      <c r="F166" s="40"/>
      <c r="G166" s="22" t="e">
        <f t="shared" si="8"/>
        <v>#DIV/0!</v>
      </c>
      <c r="H166" s="22" t="e">
        <f t="shared" si="9"/>
        <v>#DIV/0!</v>
      </c>
    </row>
    <row r="167" spans="1:8" s="17" customFormat="1" ht="56.25" hidden="1">
      <c r="A167" s="6" t="s">
        <v>112</v>
      </c>
      <c r="B167" s="11" t="s">
        <v>36</v>
      </c>
      <c r="C167" s="69"/>
      <c r="D167" s="40"/>
      <c r="E167" s="40"/>
      <c r="F167" s="40"/>
      <c r="G167" s="22" t="e">
        <f t="shared" si="8"/>
        <v>#DIV/0!</v>
      </c>
      <c r="H167" s="22" t="e">
        <f t="shared" si="9"/>
        <v>#DIV/0!</v>
      </c>
    </row>
    <row r="168" spans="1:8" s="17" customFormat="1" ht="18.75">
      <c r="A168" s="9" t="s">
        <v>118</v>
      </c>
      <c r="B168" s="10" t="s">
        <v>119</v>
      </c>
      <c r="C168" s="39">
        <f>SUM(C169:C172)</f>
        <v>430590422.79</v>
      </c>
      <c r="D168" s="39">
        <f>SUM(D169:D172)</f>
        <v>418846</v>
      </c>
      <c r="E168" s="39">
        <f>SUM(E169:E172)</f>
        <v>430590</v>
      </c>
      <c r="F168" s="39">
        <f>SUM(F169:F172)</f>
        <v>422459</v>
      </c>
      <c r="G168" s="22">
        <f t="shared" si="8"/>
        <v>100.8626082139975</v>
      </c>
      <c r="H168" s="22">
        <f t="shared" si="9"/>
        <v>98.1116607445598</v>
      </c>
    </row>
    <row r="169" spans="1:8" s="17" customFormat="1" ht="18.75">
      <c r="A169" s="6" t="s">
        <v>120</v>
      </c>
      <c r="B169" s="76" t="s">
        <v>121</v>
      </c>
      <c r="C169" s="69">
        <v>390636794.79</v>
      </c>
      <c r="D169" s="40">
        <v>349863</v>
      </c>
      <c r="E169" s="40">
        <v>390637</v>
      </c>
      <c r="F169" s="40">
        <v>382573</v>
      </c>
      <c r="G169" s="49">
        <f t="shared" si="8"/>
        <v>109.34937389778285</v>
      </c>
      <c r="H169" s="49">
        <f t="shared" si="9"/>
        <v>97.93567941592835</v>
      </c>
    </row>
    <row r="170" spans="1:8" s="17" customFormat="1" ht="37.5" hidden="1">
      <c r="A170" s="6" t="s">
        <v>120</v>
      </c>
      <c r="B170" s="76" t="s">
        <v>122</v>
      </c>
      <c r="C170" s="69"/>
      <c r="D170" s="40"/>
      <c r="E170" s="40"/>
      <c r="F170" s="40"/>
      <c r="G170" s="49" t="e">
        <f t="shared" si="8"/>
        <v>#DIV/0!</v>
      </c>
      <c r="H170" s="49" t="e">
        <f t="shared" si="9"/>
        <v>#DIV/0!</v>
      </c>
    </row>
    <row r="171" spans="1:8" s="17" customFormat="1" ht="18.75">
      <c r="A171" s="6" t="s">
        <v>123</v>
      </c>
      <c r="B171" s="76" t="s">
        <v>124</v>
      </c>
      <c r="C171" s="69">
        <v>33578328</v>
      </c>
      <c r="D171" s="40">
        <v>33359</v>
      </c>
      <c r="E171" s="40">
        <v>33578</v>
      </c>
      <c r="F171" s="40">
        <v>33527</v>
      </c>
      <c r="G171" s="49">
        <f t="shared" si="8"/>
        <v>100.50361221859167</v>
      </c>
      <c r="H171" s="49">
        <f t="shared" si="9"/>
        <v>99.84811483709571</v>
      </c>
    </row>
    <row r="172" spans="1:8" s="17" customFormat="1" ht="37.5">
      <c r="A172" s="6" t="s">
        <v>125</v>
      </c>
      <c r="B172" s="76" t="s">
        <v>126</v>
      </c>
      <c r="C172" s="69">
        <v>6375300</v>
      </c>
      <c r="D172" s="40">
        <v>35624</v>
      </c>
      <c r="E172" s="40">
        <v>6375</v>
      </c>
      <c r="F172" s="40">
        <v>6359</v>
      </c>
      <c r="G172" s="49">
        <f t="shared" si="8"/>
        <v>17.850325623175387</v>
      </c>
      <c r="H172" s="49">
        <f t="shared" si="9"/>
        <v>99.74901960784314</v>
      </c>
    </row>
    <row r="173" spans="1:8" s="17" customFormat="1" ht="56.25" hidden="1">
      <c r="A173" s="6" t="s">
        <v>125</v>
      </c>
      <c r="B173" s="11" t="s">
        <v>36</v>
      </c>
      <c r="C173" s="69"/>
      <c r="D173" s="40"/>
      <c r="E173" s="40"/>
      <c r="F173" s="40"/>
      <c r="G173" s="22" t="e">
        <f t="shared" si="8"/>
        <v>#DIV/0!</v>
      </c>
      <c r="H173" s="22" t="e">
        <f t="shared" si="9"/>
        <v>#DIV/0!</v>
      </c>
    </row>
    <row r="174" spans="1:8" s="17" customFormat="1" ht="131.25" hidden="1">
      <c r="A174" s="6" t="s">
        <v>125</v>
      </c>
      <c r="B174" s="11" t="s">
        <v>127</v>
      </c>
      <c r="C174" s="69"/>
      <c r="D174" s="40"/>
      <c r="E174" s="40"/>
      <c r="F174" s="40"/>
      <c r="G174" s="22" t="e">
        <f t="shared" si="8"/>
        <v>#DIV/0!</v>
      </c>
      <c r="H174" s="22" t="e">
        <f t="shared" si="9"/>
        <v>#DIV/0!</v>
      </c>
    </row>
    <row r="175" spans="1:8" s="17" customFormat="1" ht="112.5" hidden="1">
      <c r="A175" s="6" t="s">
        <v>125</v>
      </c>
      <c r="B175" s="11" t="s">
        <v>128</v>
      </c>
      <c r="C175" s="69"/>
      <c r="D175" s="40"/>
      <c r="E175" s="40"/>
      <c r="F175" s="40"/>
      <c r="G175" s="22" t="e">
        <f t="shared" si="8"/>
        <v>#DIV/0!</v>
      </c>
      <c r="H175" s="22" t="e">
        <f t="shared" si="9"/>
        <v>#DIV/0!</v>
      </c>
    </row>
    <row r="176" spans="1:8" s="17" customFormat="1" ht="56.25" hidden="1">
      <c r="A176" s="6" t="s">
        <v>125</v>
      </c>
      <c r="B176" s="11" t="s">
        <v>129</v>
      </c>
      <c r="C176" s="69"/>
      <c r="D176" s="40"/>
      <c r="E176" s="40"/>
      <c r="F176" s="40"/>
      <c r="G176" s="22" t="e">
        <f t="shared" si="8"/>
        <v>#DIV/0!</v>
      </c>
      <c r="H176" s="22" t="e">
        <f t="shared" si="9"/>
        <v>#DIV/0!</v>
      </c>
    </row>
    <row r="177" spans="1:8" s="17" customFormat="1" ht="56.25" hidden="1">
      <c r="A177" s="6" t="s">
        <v>125</v>
      </c>
      <c r="B177" s="11" t="s">
        <v>130</v>
      </c>
      <c r="C177" s="69"/>
      <c r="D177" s="40"/>
      <c r="E177" s="40"/>
      <c r="F177" s="40"/>
      <c r="G177" s="22" t="e">
        <f t="shared" si="8"/>
        <v>#DIV/0!</v>
      </c>
      <c r="H177" s="22" t="e">
        <f t="shared" si="9"/>
        <v>#DIV/0!</v>
      </c>
    </row>
    <row r="178" spans="1:8" s="17" customFormat="1" ht="131.25" hidden="1">
      <c r="A178" s="6" t="s">
        <v>125</v>
      </c>
      <c r="B178" s="11" t="s">
        <v>131</v>
      </c>
      <c r="C178" s="69"/>
      <c r="D178" s="40"/>
      <c r="E178" s="40"/>
      <c r="F178" s="40"/>
      <c r="G178" s="22" t="e">
        <f t="shared" si="8"/>
        <v>#DIV/0!</v>
      </c>
      <c r="H178" s="22" t="e">
        <f t="shared" si="9"/>
        <v>#DIV/0!</v>
      </c>
    </row>
    <row r="179" spans="1:8" s="17" customFormat="1" ht="75" hidden="1">
      <c r="A179" s="6" t="s">
        <v>125</v>
      </c>
      <c r="B179" s="11" t="s">
        <v>116</v>
      </c>
      <c r="C179" s="69"/>
      <c r="D179" s="40"/>
      <c r="E179" s="40"/>
      <c r="F179" s="40"/>
      <c r="G179" s="22" t="e">
        <f t="shared" si="8"/>
        <v>#DIV/0!</v>
      </c>
      <c r="H179" s="22" t="e">
        <f t="shared" si="9"/>
        <v>#DIV/0!</v>
      </c>
    </row>
    <row r="180" spans="1:8" s="17" customFormat="1" ht="37.5" hidden="1">
      <c r="A180" s="6" t="s">
        <v>125</v>
      </c>
      <c r="B180" s="11" t="s">
        <v>132</v>
      </c>
      <c r="C180" s="69"/>
      <c r="D180" s="40"/>
      <c r="E180" s="40"/>
      <c r="F180" s="40"/>
      <c r="G180" s="22" t="e">
        <f t="shared" si="8"/>
        <v>#DIV/0!</v>
      </c>
      <c r="H180" s="22" t="e">
        <f t="shared" si="9"/>
        <v>#DIV/0!</v>
      </c>
    </row>
    <row r="181" spans="1:8" s="17" customFormat="1" ht="75" hidden="1">
      <c r="A181" s="6" t="s">
        <v>125</v>
      </c>
      <c r="B181" s="11" t="s">
        <v>133</v>
      </c>
      <c r="C181" s="69"/>
      <c r="D181" s="40"/>
      <c r="E181" s="40"/>
      <c r="F181" s="40"/>
      <c r="G181" s="22" t="e">
        <f t="shared" si="8"/>
        <v>#DIV/0!</v>
      </c>
      <c r="H181" s="22" t="e">
        <f t="shared" si="9"/>
        <v>#DIV/0!</v>
      </c>
    </row>
    <row r="182" spans="1:8" s="17" customFormat="1" ht="37.5" hidden="1">
      <c r="A182" s="6" t="s">
        <v>125</v>
      </c>
      <c r="B182" s="11" t="s">
        <v>37</v>
      </c>
      <c r="C182" s="69"/>
      <c r="D182" s="40"/>
      <c r="E182" s="40"/>
      <c r="F182" s="40"/>
      <c r="G182" s="22" t="e">
        <f t="shared" si="8"/>
        <v>#DIV/0!</v>
      </c>
      <c r="H182" s="22" t="e">
        <f t="shared" si="9"/>
        <v>#DIV/0!</v>
      </c>
    </row>
    <row r="183" spans="1:8" s="17" customFormat="1" ht="18.75">
      <c r="A183" s="9" t="s">
        <v>134</v>
      </c>
      <c r="B183" s="10" t="s">
        <v>135</v>
      </c>
      <c r="C183" s="39">
        <f>C184+C185+C186+C194+C206+C193</f>
        <v>402657318.22</v>
      </c>
      <c r="D183" s="39">
        <f>D184+D185+D186+D194+D206+D193</f>
        <v>518987</v>
      </c>
      <c r="E183" s="39">
        <f>E184+E185+E186+E194+E206+E193</f>
        <v>402658</v>
      </c>
      <c r="F183" s="39">
        <f>F184+F185+F186+F194+F206+F193</f>
        <v>387214</v>
      </c>
      <c r="G183" s="22">
        <f t="shared" si="8"/>
        <v>74.60957596240368</v>
      </c>
      <c r="H183" s="22">
        <f t="shared" si="9"/>
        <v>96.16448698399138</v>
      </c>
    </row>
    <row r="184" spans="1:8" s="17" customFormat="1" ht="35.25" customHeight="1">
      <c r="A184" s="6" t="s">
        <v>136</v>
      </c>
      <c r="B184" s="76" t="s">
        <v>194</v>
      </c>
      <c r="C184" s="69">
        <v>10859700</v>
      </c>
      <c r="D184" s="40">
        <v>10493</v>
      </c>
      <c r="E184" s="40">
        <v>10860</v>
      </c>
      <c r="F184" s="40">
        <v>10854</v>
      </c>
      <c r="G184" s="49">
        <f t="shared" si="8"/>
        <v>103.44038883064901</v>
      </c>
      <c r="H184" s="49">
        <f t="shared" si="9"/>
        <v>99.94475138121547</v>
      </c>
    </row>
    <row r="185" spans="1:8" s="17" customFormat="1" ht="34.5" customHeight="1">
      <c r="A185" s="6" t="s">
        <v>137</v>
      </c>
      <c r="B185" s="76" t="s">
        <v>138</v>
      </c>
      <c r="C185" s="69">
        <v>50515144</v>
      </c>
      <c r="D185" s="40">
        <v>57890</v>
      </c>
      <c r="E185" s="40">
        <v>50515</v>
      </c>
      <c r="F185" s="40">
        <v>49217</v>
      </c>
      <c r="G185" s="49">
        <f t="shared" si="8"/>
        <v>85.01813784764208</v>
      </c>
      <c r="H185" s="49">
        <f t="shared" si="9"/>
        <v>97.43046619815897</v>
      </c>
    </row>
    <row r="186" spans="1:8" s="17" customFormat="1" ht="33" customHeight="1">
      <c r="A186" s="6" t="s">
        <v>139</v>
      </c>
      <c r="B186" s="76" t="s">
        <v>140</v>
      </c>
      <c r="C186" s="69">
        <v>250934721</v>
      </c>
      <c r="D186" s="40">
        <v>365248</v>
      </c>
      <c r="E186" s="40">
        <v>226656</v>
      </c>
      <c r="F186" s="40">
        <v>217728</v>
      </c>
      <c r="G186" s="49">
        <f t="shared" si="8"/>
        <v>59.611004030138425</v>
      </c>
      <c r="H186" s="49">
        <f t="shared" si="9"/>
        <v>96.06099110546378</v>
      </c>
    </row>
    <row r="187" spans="1:8" s="17" customFormat="1" ht="93.75" hidden="1">
      <c r="A187" s="6" t="s">
        <v>139</v>
      </c>
      <c r="B187" s="76" t="s">
        <v>141</v>
      </c>
      <c r="C187" s="69"/>
      <c r="D187" s="40"/>
      <c r="E187" s="40"/>
      <c r="F187" s="40"/>
      <c r="G187" s="49" t="e">
        <f t="shared" si="8"/>
        <v>#DIV/0!</v>
      </c>
      <c r="H187" s="49" t="e">
        <f t="shared" si="9"/>
        <v>#DIV/0!</v>
      </c>
    </row>
    <row r="188" spans="1:8" s="17" customFormat="1" ht="93.75" hidden="1">
      <c r="A188" s="6" t="s">
        <v>139</v>
      </c>
      <c r="B188" s="76" t="s">
        <v>142</v>
      </c>
      <c r="C188" s="69"/>
      <c r="D188" s="40"/>
      <c r="E188" s="40"/>
      <c r="F188" s="40"/>
      <c r="G188" s="49" t="e">
        <f t="shared" si="8"/>
        <v>#DIV/0!</v>
      </c>
      <c r="H188" s="49" t="e">
        <f t="shared" si="9"/>
        <v>#DIV/0!</v>
      </c>
    </row>
    <row r="189" spans="1:8" s="17" customFormat="1" ht="93.75" hidden="1">
      <c r="A189" s="6" t="s">
        <v>139</v>
      </c>
      <c r="B189" s="76" t="s">
        <v>143</v>
      </c>
      <c r="C189" s="69"/>
      <c r="D189" s="40"/>
      <c r="E189" s="40"/>
      <c r="F189" s="40"/>
      <c r="G189" s="49" t="e">
        <f t="shared" si="8"/>
        <v>#DIV/0!</v>
      </c>
      <c r="H189" s="49" t="e">
        <f t="shared" si="9"/>
        <v>#DIV/0!</v>
      </c>
    </row>
    <row r="190" spans="1:8" s="17" customFormat="1" ht="56.25" hidden="1">
      <c r="A190" s="6" t="s">
        <v>139</v>
      </c>
      <c r="B190" s="76" t="s">
        <v>144</v>
      </c>
      <c r="C190" s="69"/>
      <c r="D190" s="40"/>
      <c r="E190" s="40"/>
      <c r="F190" s="40"/>
      <c r="G190" s="49" t="e">
        <f t="shared" si="8"/>
        <v>#DIV/0!</v>
      </c>
      <c r="H190" s="49" t="e">
        <f t="shared" si="9"/>
        <v>#DIV/0!</v>
      </c>
    </row>
    <row r="191" spans="1:8" s="17" customFormat="1" ht="112.5" hidden="1">
      <c r="A191" s="6" t="s">
        <v>139</v>
      </c>
      <c r="B191" s="76" t="s">
        <v>145</v>
      </c>
      <c r="C191" s="69"/>
      <c r="D191" s="40"/>
      <c r="E191" s="40"/>
      <c r="F191" s="40"/>
      <c r="G191" s="49" t="e">
        <f t="shared" si="8"/>
        <v>#DIV/0!</v>
      </c>
      <c r="H191" s="49" t="e">
        <f t="shared" si="9"/>
        <v>#DIV/0!</v>
      </c>
    </row>
    <row r="192" spans="1:8" s="17" customFormat="1" ht="18.75" hidden="1">
      <c r="A192" s="6"/>
      <c r="B192" s="76"/>
      <c r="C192" s="69"/>
      <c r="D192" s="40"/>
      <c r="E192" s="40"/>
      <c r="F192" s="40"/>
      <c r="G192" s="49" t="e">
        <f t="shared" si="8"/>
        <v>#DIV/0!</v>
      </c>
      <c r="H192" s="49" t="e">
        <f aca="true" t="shared" si="10" ref="H192:H210">F192/E192*100</f>
        <v>#DIV/0!</v>
      </c>
    </row>
    <row r="193" spans="1:8" s="17" customFormat="1" ht="18.75">
      <c r="A193" s="6" t="s">
        <v>184</v>
      </c>
      <c r="B193" s="76" t="s">
        <v>185</v>
      </c>
      <c r="C193" s="69">
        <v>25642000</v>
      </c>
      <c r="D193" s="40">
        <v>31668</v>
      </c>
      <c r="E193" s="40">
        <v>25642</v>
      </c>
      <c r="F193" s="40">
        <v>23130</v>
      </c>
      <c r="G193" s="49">
        <f t="shared" si="8"/>
        <v>73.03902993558165</v>
      </c>
      <c r="H193" s="49">
        <f t="shared" si="10"/>
        <v>90.20357226425396</v>
      </c>
    </row>
    <row r="194" spans="1:8" s="17" customFormat="1" ht="37.5">
      <c r="A194" s="6" t="s">
        <v>146</v>
      </c>
      <c r="B194" s="76" t="s">
        <v>147</v>
      </c>
      <c r="C194" s="69">
        <v>64705753.22</v>
      </c>
      <c r="D194" s="40">
        <v>53688</v>
      </c>
      <c r="E194" s="40">
        <v>88985</v>
      </c>
      <c r="F194" s="40">
        <v>86285</v>
      </c>
      <c r="G194" s="49">
        <f t="shared" si="8"/>
        <v>160.7156161525853</v>
      </c>
      <c r="H194" s="49">
        <f t="shared" si="10"/>
        <v>96.96578074956453</v>
      </c>
    </row>
    <row r="195" spans="1:8" s="17" customFormat="1" ht="56.25" hidden="1">
      <c r="A195" s="6" t="s">
        <v>146</v>
      </c>
      <c r="B195" s="11" t="s">
        <v>36</v>
      </c>
      <c r="C195" s="70"/>
      <c r="D195" s="7"/>
      <c r="E195" s="7"/>
      <c r="F195" s="7"/>
      <c r="G195" s="22" t="e">
        <f t="shared" si="8"/>
        <v>#DIV/0!</v>
      </c>
      <c r="H195" s="22" t="e">
        <f t="shared" si="10"/>
        <v>#DIV/0!</v>
      </c>
    </row>
    <row r="196" spans="1:8" s="17" customFormat="1" ht="75" hidden="1">
      <c r="A196" s="6" t="s">
        <v>139</v>
      </c>
      <c r="B196" s="11" t="s">
        <v>179</v>
      </c>
      <c r="C196" s="70"/>
      <c r="D196" s="7"/>
      <c r="E196" s="7"/>
      <c r="F196" s="7"/>
      <c r="G196" s="22" t="e">
        <f t="shared" si="8"/>
        <v>#DIV/0!</v>
      </c>
      <c r="H196" s="22" t="e">
        <f t="shared" si="10"/>
        <v>#DIV/0!</v>
      </c>
    </row>
    <row r="197" spans="1:8" s="17" customFormat="1" ht="150" hidden="1">
      <c r="A197" s="6" t="s">
        <v>139</v>
      </c>
      <c r="B197" s="11" t="s">
        <v>180</v>
      </c>
      <c r="C197" s="70"/>
      <c r="D197" s="7"/>
      <c r="E197" s="7"/>
      <c r="F197" s="7"/>
      <c r="G197" s="22" t="e">
        <f t="shared" si="8"/>
        <v>#DIV/0!</v>
      </c>
      <c r="H197" s="22" t="e">
        <f t="shared" si="10"/>
        <v>#DIV/0!</v>
      </c>
    </row>
    <row r="198" spans="1:8" s="17" customFormat="1" ht="93.75" hidden="1">
      <c r="A198" s="6" t="s">
        <v>139</v>
      </c>
      <c r="B198" s="11" t="s">
        <v>181</v>
      </c>
      <c r="C198" s="70"/>
      <c r="D198" s="7"/>
      <c r="E198" s="7"/>
      <c r="F198" s="7"/>
      <c r="G198" s="22" t="e">
        <f t="shared" si="8"/>
        <v>#DIV/0!</v>
      </c>
      <c r="H198" s="22" t="e">
        <f t="shared" si="10"/>
        <v>#DIV/0!</v>
      </c>
    </row>
    <row r="199" spans="1:8" s="17" customFormat="1" ht="56.25" hidden="1">
      <c r="A199" s="6" t="s">
        <v>139</v>
      </c>
      <c r="B199" s="11" t="s">
        <v>182</v>
      </c>
      <c r="C199" s="70"/>
      <c r="D199" s="7"/>
      <c r="E199" s="7"/>
      <c r="F199" s="7"/>
      <c r="G199" s="22" t="e">
        <f t="shared" si="8"/>
        <v>#DIV/0!</v>
      </c>
      <c r="H199" s="22" t="e">
        <f t="shared" si="10"/>
        <v>#DIV/0!</v>
      </c>
    </row>
    <row r="200" spans="1:8" s="17" customFormat="1" ht="0.75" customHeight="1">
      <c r="A200" s="19"/>
      <c r="B200" s="19"/>
      <c r="C200" s="63">
        <v>58070</v>
      </c>
      <c r="D200" s="46">
        <v>58070</v>
      </c>
      <c r="E200" s="46">
        <v>58070</v>
      </c>
      <c r="F200" s="46"/>
      <c r="G200" s="22">
        <f t="shared" si="8"/>
        <v>0</v>
      </c>
      <c r="H200" s="22">
        <f t="shared" si="10"/>
        <v>0</v>
      </c>
    </row>
    <row r="201" spans="1:8" s="17" customFormat="1" ht="18.75" hidden="1">
      <c r="A201" s="6" t="s">
        <v>146</v>
      </c>
      <c r="B201" s="11"/>
      <c r="C201" s="70"/>
      <c r="D201" s="7"/>
      <c r="E201" s="7"/>
      <c r="F201" s="7"/>
      <c r="G201" s="22" t="e">
        <f t="shared" si="8"/>
        <v>#DIV/0!</v>
      </c>
      <c r="H201" s="22" t="e">
        <f t="shared" si="10"/>
        <v>#DIV/0!</v>
      </c>
    </row>
    <row r="202" spans="1:8" s="17" customFormat="1" ht="93.75" hidden="1">
      <c r="A202" s="6" t="s">
        <v>139</v>
      </c>
      <c r="B202" s="11" t="s">
        <v>186</v>
      </c>
      <c r="C202" s="70"/>
      <c r="D202" s="7"/>
      <c r="E202" s="7"/>
      <c r="F202" s="7"/>
      <c r="G202" s="22" t="e">
        <f aca="true" t="shared" si="11" ref="G202:G210">F202/D202*100</f>
        <v>#DIV/0!</v>
      </c>
      <c r="H202" s="22" t="e">
        <f t="shared" si="10"/>
        <v>#DIV/0!</v>
      </c>
    </row>
    <row r="203" spans="1:8" s="17" customFormat="1" ht="75" hidden="1">
      <c r="A203" s="6" t="s">
        <v>146</v>
      </c>
      <c r="B203" s="11" t="s">
        <v>183</v>
      </c>
      <c r="C203" s="70"/>
      <c r="D203" s="7"/>
      <c r="E203" s="7"/>
      <c r="F203" s="7"/>
      <c r="G203" s="22" t="e">
        <f t="shared" si="11"/>
        <v>#DIV/0!</v>
      </c>
      <c r="H203" s="22" t="e">
        <f t="shared" si="10"/>
        <v>#DIV/0!</v>
      </c>
    </row>
    <row r="204" spans="1:8" s="17" customFormat="1" ht="75" hidden="1">
      <c r="A204" s="6" t="s">
        <v>146</v>
      </c>
      <c r="B204" s="11" t="s">
        <v>116</v>
      </c>
      <c r="C204" s="70"/>
      <c r="D204" s="7"/>
      <c r="E204" s="7"/>
      <c r="F204" s="7"/>
      <c r="G204" s="22" t="e">
        <f t="shared" si="11"/>
        <v>#DIV/0!</v>
      </c>
      <c r="H204" s="22" t="e">
        <f t="shared" si="10"/>
        <v>#DIV/0!</v>
      </c>
    </row>
    <row r="205" spans="1:8" s="17" customFormat="1" ht="37.5" hidden="1">
      <c r="A205" s="6" t="s">
        <v>146</v>
      </c>
      <c r="B205" s="11" t="s">
        <v>148</v>
      </c>
      <c r="C205" s="70"/>
      <c r="D205" s="7"/>
      <c r="E205" s="7"/>
      <c r="F205" s="7"/>
      <c r="G205" s="22" t="e">
        <f t="shared" si="11"/>
        <v>#DIV/0!</v>
      </c>
      <c r="H205" s="22" t="e">
        <f t="shared" si="10"/>
        <v>#DIV/0!</v>
      </c>
    </row>
    <row r="206" spans="1:8" s="17" customFormat="1" ht="37.5" hidden="1">
      <c r="A206" s="6" t="s">
        <v>146</v>
      </c>
      <c r="B206" s="11" t="s">
        <v>149</v>
      </c>
      <c r="C206" s="70"/>
      <c r="D206" s="7"/>
      <c r="E206" s="7"/>
      <c r="F206" s="7"/>
      <c r="G206" s="22" t="e">
        <f t="shared" si="11"/>
        <v>#DIV/0!</v>
      </c>
      <c r="H206" s="22" t="e">
        <f t="shared" si="10"/>
        <v>#DIV/0!</v>
      </c>
    </row>
    <row r="207" spans="1:8" s="17" customFormat="1" ht="75" hidden="1">
      <c r="A207" s="6" t="s">
        <v>146</v>
      </c>
      <c r="B207" s="11" t="s">
        <v>150</v>
      </c>
      <c r="C207" s="70"/>
      <c r="D207" s="7"/>
      <c r="E207" s="7"/>
      <c r="F207" s="7"/>
      <c r="G207" s="22" t="e">
        <f t="shared" si="11"/>
        <v>#DIV/0!</v>
      </c>
      <c r="H207" s="22" t="e">
        <f t="shared" si="10"/>
        <v>#DIV/0!</v>
      </c>
    </row>
    <row r="208" spans="1:8" s="17" customFormat="1" ht="93.75" hidden="1">
      <c r="A208" s="6" t="s">
        <v>146</v>
      </c>
      <c r="B208" s="11" t="s">
        <v>151</v>
      </c>
      <c r="C208" s="70"/>
      <c r="D208" s="7"/>
      <c r="E208" s="7"/>
      <c r="F208" s="7"/>
      <c r="G208" s="22" t="e">
        <f t="shared" si="11"/>
        <v>#DIV/0!</v>
      </c>
      <c r="H208" s="22" t="e">
        <f t="shared" si="10"/>
        <v>#DIV/0!</v>
      </c>
    </row>
    <row r="209" spans="1:8" s="17" customFormat="1" ht="37.5" hidden="1">
      <c r="A209" s="6" t="s">
        <v>146</v>
      </c>
      <c r="B209" s="11" t="s">
        <v>37</v>
      </c>
      <c r="C209" s="70"/>
      <c r="D209" s="7"/>
      <c r="E209" s="7"/>
      <c r="F209" s="7"/>
      <c r="G209" s="22" t="e">
        <f t="shared" si="11"/>
        <v>#DIV/0!</v>
      </c>
      <c r="H209" s="22" t="e">
        <f t="shared" si="10"/>
        <v>#DIV/0!</v>
      </c>
    </row>
    <row r="210" spans="1:8" s="17" customFormat="1" ht="18.75">
      <c r="A210" s="6"/>
      <c r="B210" s="10" t="s">
        <v>154</v>
      </c>
      <c r="C210" s="68">
        <f>SUM(C93+C104+C107+C111+C127+C134+C137+C154+C168+C183)</f>
        <v>4633963406.54</v>
      </c>
      <c r="D210" s="39">
        <f>SUM(D93+D104+D107+D111+D127+D134+D137+D154+D168+D183)</f>
        <v>3940865</v>
      </c>
      <c r="E210" s="39">
        <f>SUM(E93+E104+E107+E111+E127+E134+E137+E154+E168+E183)</f>
        <v>4633963</v>
      </c>
      <c r="F210" s="39">
        <f>SUM(F93+F104+F107+F111+F127+F134+F137+F154+F168+F183)</f>
        <v>4513251</v>
      </c>
      <c r="G210" s="22">
        <f t="shared" si="11"/>
        <v>114.52437472483832</v>
      </c>
      <c r="H210" s="22">
        <f t="shared" si="10"/>
        <v>97.39505904557288</v>
      </c>
    </row>
    <row r="211" spans="1:8" s="17" customFormat="1" ht="32.25">
      <c r="A211" s="6"/>
      <c r="B211" s="52" t="s">
        <v>233</v>
      </c>
      <c r="C211" s="72">
        <f>C64-C210</f>
        <v>-444762571</v>
      </c>
      <c r="D211" s="43">
        <f>D64-D210</f>
        <v>-445000</v>
      </c>
      <c r="E211" s="43">
        <f>E64-E210</f>
        <v>-444762</v>
      </c>
      <c r="F211" s="43">
        <f>F64-F210</f>
        <v>-324060</v>
      </c>
      <c r="G211" s="22"/>
      <c r="H211" s="22"/>
    </row>
    <row r="212" spans="1:8" s="17" customFormat="1" ht="33" customHeight="1">
      <c r="A212" s="33" t="s">
        <v>232</v>
      </c>
      <c r="B212" s="44" t="s">
        <v>234</v>
      </c>
      <c r="C212" s="72"/>
      <c r="D212" s="43"/>
      <c r="E212" s="43"/>
      <c r="F212" s="43"/>
      <c r="G212" s="22"/>
      <c r="H212" s="22"/>
    </row>
    <row r="213" spans="1:8" s="17" customFormat="1" ht="93.75">
      <c r="A213" s="79" t="s">
        <v>282</v>
      </c>
      <c r="B213" s="36" t="s">
        <v>283</v>
      </c>
      <c r="C213" s="73">
        <f>C214-C216</f>
        <v>236162571</v>
      </c>
      <c r="D213" s="37">
        <f>D214-D216</f>
        <v>236400</v>
      </c>
      <c r="E213" s="37">
        <f>E214-E216</f>
        <v>236162</v>
      </c>
      <c r="F213" s="37">
        <f>F214-F216</f>
        <v>134000</v>
      </c>
      <c r="G213" s="22"/>
      <c r="H213" s="22"/>
    </row>
    <row r="214" spans="1:8" s="17" customFormat="1" ht="112.5">
      <c r="A214" s="79" t="s">
        <v>242</v>
      </c>
      <c r="B214" s="36" t="s">
        <v>284</v>
      </c>
      <c r="C214" s="73">
        <f>C215</f>
        <v>406162571</v>
      </c>
      <c r="D214" s="37">
        <f>D215</f>
        <v>406400</v>
      </c>
      <c r="E214" s="37">
        <f>E215</f>
        <v>406162</v>
      </c>
      <c r="F214" s="37">
        <f>F215</f>
        <v>457800</v>
      </c>
      <c r="G214" s="22"/>
      <c r="H214" s="22"/>
    </row>
    <row r="215" spans="1:8" s="17" customFormat="1" ht="75">
      <c r="A215" s="79" t="s">
        <v>243</v>
      </c>
      <c r="B215" s="38" t="s">
        <v>239</v>
      </c>
      <c r="C215" s="73">
        <v>406162571</v>
      </c>
      <c r="D215" s="37">
        <v>406400</v>
      </c>
      <c r="E215" s="37">
        <v>406162</v>
      </c>
      <c r="F215" s="37">
        <v>457800</v>
      </c>
      <c r="G215" s="22"/>
      <c r="H215" s="22"/>
    </row>
    <row r="216" spans="1:8" s="17" customFormat="1" ht="109.5" customHeight="1">
      <c r="A216" s="79" t="s">
        <v>241</v>
      </c>
      <c r="B216" s="36" t="s">
        <v>285</v>
      </c>
      <c r="C216" s="73">
        <f>C217</f>
        <v>170000000</v>
      </c>
      <c r="D216" s="37">
        <f>D217</f>
        <v>170000</v>
      </c>
      <c r="E216" s="37">
        <f>E217</f>
        <v>170000</v>
      </c>
      <c r="F216" s="37">
        <f>F217</f>
        <v>323800</v>
      </c>
      <c r="G216" s="22"/>
      <c r="H216" s="22"/>
    </row>
    <row r="217" spans="1:8" s="17" customFormat="1" ht="75.75" customHeight="1">
      <c r="A217" s="79" t="s">
        <v>240</v>
      </c>
      <c r="B217" s="38" t="s">
        <v>239</v>
      </c>
      <c r="C217" s="73">
        <v>170000000</v>
      </c>
      <c r="D217" s="37">
        <v>170000</v>
      </c>
      <c r="E217" s="37">
        <v>170000</v>
      </c>
      <c r="F217" s="37">
        <v>323800</v>
      </c>
      <c r="G217" s="22"/>
      <c r="H217" s="22"/>
    </row>
    <row r="218" spans="1:8" s="17" customFormat="1" ht="54.75" customHeight="1" hidden="1">
      <c r="A218" s="80" t="s">
        <v>235</v>
      </c>
      <c r="B218" s="38" t="s">
        <v>236</v>
      </c>
      <c r="C218" s="73"/>
      <c r="D218" s="37"/>
      <c r="E218" s="37"/>
      <c r="F218" s="37"/>
      <c r="G218" s="22" t="e">
        <f>E218/D218*100</f>
        <v>#DIV/0!</v>
      </c>
      <c r="H218" s="22" t="e">
        <f>F218/E218*100</f>
        <v>#DIV/0!</v>
      </c>
    </row>
    <row r="219" spans="1:8" s="17" customFormat="1" ht="75">
      <c r="A219" s="79" t="s">
        <v>238</v>
      </c>
      <c r="B219" s="38" t="s">
        <v>237</v>
      </c>
      <c r="C219" s="73">
        <v>208600000</v>
      </c>
      <c r="D219" s="37">
        <v>208600</v>
      </c>
      <c r="E219" s="37">
        <v>208600</v>
      </c>
      <c r="F219" s="37">
        <v>144406</v>
      </c>
      <c r="G219" s="22"/>
      <c r="H219" s="22"/>
    </row>
    <row r="220" spans="1:8" s="17" customFormat="1" ht="56.25">
      <c r="A220" s="79" t="s">
        <v>286</v>
      </c>
      <c r="B220" s="38" t="s">
        <v>287</v>
      </c>
      <c r="C220" s="73"/>
      <c r="D220" s="37"/>
      <c r="E220" s="37"/>
      <c r="F220" s="37">
        <v>20092</v>
      </c>
      <c r="G220" s="22"/>
      <c r="H220" s="22"/>
    </row>
    <row r="221" spans="1:8" s="17" customFormat="1" ht="37.5">
      <c r="A221" s="79" t="s">
        <v>302</v>
      </c>
      <c r="B221" s="38" t="s">
        <v>303</v>
      </c>
      <c r="C221" s="73"/>
      <c r="D221" s="37"/>
      <c r="E221" s="37"/>
      <c r="F221" s="37">
        <v>-1</v>
      </c>
      <c r="G221" s="22"/>
      <c r="H221" s="22"/>
    </row>
    <row r="222" spans="1:8" s="17" customFormat="1" ht="18.75">
      <c r="A222" s="79" t="s">
        <v>268</v>
      </c>
      <c r="B222" s="38" t="s">
        <v>269</v>
      </c>
      <c r="C222" s="73">
        <f>C224-C223</f>
        <v>0</v>
      </c>
      <c r="D222" s="37">
        <f>D224+D223</f>
        <v>0</v>
      </c>
      <c r="E222" s="37">
        <f>E224+E223</f>
        <v>0</v>
      </c>
      <c r="F222" s="37">
        <f>F224+F223</f>
        <v>25563</v>
      </c>
      <c r="G222" s="22"/>
      <c r="H222" s="22"/>
    </row>
    <row r="223" spans="1:8" s="17" customFormat="1" ht="42" customHeight="1">
      <c r="A223" s="79" t="s">
        <v>270</v>
      </c>
      <c r="B223" s="38" t="s">
        <v>271</v>
      </c>
      <c r="C223" s="73">
        <f>C64+C215+C219+C220</f>
        <v>4803963406.54</v>
      </c>
      <c r="D223" s="37">
        <f>-(D64+D215+D219+D220)</f>
        <v>-4110865</v>
      </c>
      <c r="E223" s="37">
        <f>-(E64+E215+E219+E220)</f>
        <v>-4803963</v>
      </c>
      <c r="F223" s="37">
        <f>-(F64+F215+F219+F220+F221-F103)</f>
        <v>-4845288</v>
      </c>
      <c r="G223" s="22"/>
      <c r="H223" s="22"/>
    </row>
    <row r="224" spans="1:8" s="17" customFormat="1" ht="56.25">
      <c r="A224" s="79" t="s">
        <v>272</v>
      </c>
      <c r="B224" s="38" t="s">
        <v>273</v>
      </c>
      <c r="C224" s="73">
        <f>C210+C217</f>
        <v>4803963406.54</v>
      </c>
      <c r="D224" s="37">
        <f>D210+D217</f>
        <v>4110865</v>
      </c>
      <c r="E224" s="37">
        <f>E210+E217</f>
        <v>4803963</v>
      </c>
      <c r="F224" s="37">
        <f>F210+F217+F102</f>
        <v>4870851</v>
      </c>
      <c r="G224" s="22"/>
      <c r="H224" s="22"/>
    </row>
    <row r="225" spans="1:8" s="17" customFormat="1" ht="19.5">
      <c r="A225" s="91" t="s">
        <v>155</v>
      </c>
      <c r="B225" s="91"/>
      <c r="C225" s="74">
        <f>C219+C218+C215-C217+C222+C220</f>
        <v>444762571</v>
      </c>
      <c r="D225" s="42">
        <f>D219+D218+D215-D217+D222+D220</f>
        <v>445000</v>
      </c>
      <c r="E225" s="42">
        <f>E219+E218+E215-E217+E222+E220</f>
        <v>444762</v>
      </c>
      <c r="F225" s="42">
        <f>F219+F218+F215-F217+F222+F220+F221</f>
        <v>324060</v>
      </c>
      <c r="G225" s="22"/>
      <c r="H225" s="22"/>
    </row>
    <row r="226" s="17" customFormat="1" ht="18.75">
      <c r="C226" s="75"/>
    </row>
    <row r="227" s="17" customFormat="1" ht="18.75">
      <c r="C227" s="75"/>
    </row>
    <row r="228" s="17" customFormat="1" ht="18.75">
      <c r="C228" s="75"/>
    </row>
    <row r="229" s="17" customFormat="1" ht="18.75">
      <c r="C229" s="75"/>
    </row>
    <row r="230" s="17" customFormat="1" ht="18.75">
      <c r="C230" s="75"/>
    </row>
    <row r="231" s="17" customFormat="1" ht="18.75">
      <c r="C231" s="75"/>
    </row>
    <row r="232" s="17" customFormat="1" ht="18.75">
      <c r="C232" s="75"/>
    </row>
    <row r="233" s="17" customFormat="1" ht="18.75">
      <c r="C233" s="75"/>
    </row>
    <row r="234" s="17" customFormat="1" ht="18.75">
      <c r="C234" s="75"/>
    </row>
    <row r="235" s="17" customFormat="1" ht="18.75">
      <c r="C235" s="75"/>
    </row>
    <row r="236" s="17" customFormat="1" ht="18.75">
      <c r="C236" s="75"/>
    </row>
    <row r="237" s="17" customFormat="1" ht="18.75">
      <c r="C237" s="75"/>
    </row>
    <row r="238" s="17" customFormat="1" ht="18.75">
      <c r="C238" s="75"/>
    </row>
    <row r="239" s="17" customFormat="1" ht="18.75">
      <c r="C239" s="75"/>
    </row>
    <row r="240" s="17" customFormat="1" ht="18.75">
      <c r="C240" s="75"/>
    </row>
    <row r="241" s="17" customFormat="1" ht="18.75">
      <c r="C241" s="75"/>
    </row>
    <row r="242" s="17" customFormat="1" ht="18.75">
      <c r="C242" s="75"/>
    </row>
    <row r="243" s="17" customFormat="1" ht="18.75">
      <c r="C243" s="75"/>
    </row>
    <row r="244" s="17" customFormat="1" ht="18.75">
      <c r="C244" s="75"/>
    </row>
    <row r="245" s="17" customFormat="1" ht="18.75">
      <c r="C245" s="75"/>
    </row>
    <row r="246" s="17" customFormat="1" ht="18.75">
      <c r="C246" s="75"/>
    </row>
    <row r="247" s="17" customFormat="1" ht="18.75">
      <c r="C247" s="75"/>
    </row>
    <row r="248" s="17" customFormat="1" ht="18.75">
      <c r="C248" s="75"/>
    </row>
    <row r="249" s="17" customFormat="1" ht="18.75">
      <c r="C249" s="75"/>
    </row>
    <row r="250" s="17" customFormat="1" ht="18.75">
      <c r="C250" s="75"/>
    </row>
    <row r="251" s="17" customFormat="1" ht="18.75">
      <c r="C251" s="75"/>
    </row>
    <row r="252" s="17" customFormat="1" ht="18.75">
      <c r="C252" s="75"/>
    </row>
    <row r="253" s="17" customFormat="1" ht="18.75">
      <c r="C253" s="75"/>
    </row>
    <row r="254" s="17" customFormat="1" ht="18.75">
      <c r="C254" s="75"/>
    </row>
    <row r="255" s="17" customFormat="1" ht="18.75">
      <c r="C255" s="75"/>
    </row>
    <row r="256" s="17" customFormat="1" ht="18.75">
      <c r="C256" s="75"/>
    </row>
    <row r="257" s="17" customFormat="1" ht="18.75">
      <c r="C257" s="75"/>
    </row>
    <row r="258" s="17" customFormat="1" ht="18.75">
      <c r="C258" s="75"/>
    </row>
    <row r="259" s="17" customFormat="1" ht="18.75">
      <c r="C259" s="75"/>
    </row>
    <row r="260" s="17" customFormat="1" ht="18.75">
      <c r="C260" s="75"/>
    </row>
    <row r="261" s="17" customFormat="1" ht="18.75">
      <c r="C261" s="75"/>
    </row>
    <row r="262" s="17" customFormat="1" ht="18.75">
      <c r="C262" s="75"/>
    </row>
    <row r="263" s="17" customFormat="1" ht="18.75">
      <c r="C263" s="75"/>
    </row>
    <row r="264" s="17" customFormat="1" ht="18.75">
      <c r="C264" s="75"/>
    </row>
    <row r="265" s="17" customFormat="1" ht="18.75">
      <c r="C265" s="75"/>
    </row>
    <row r="266" s="17" customFormat="1" ht="18.75">
      <c r="C266" s="75"/>
    </row>
    <row r="267" s="17" customFormat="1" ht="18.75">
      <c r="C267" s="75"/>
    </row>
    <row r="268" s="17" customFormat="1" ht="18.75">
      <c r="C268" s="75"/>
    </row>
    <row r="269" s="17" customFormat="1" ht="18.75">
      <c r="C269" s="75"/>
    </row>
    <row r="270" s="17" customFormat="1" ht="18.75">
      <c r="C270" s="75"/>
    </row>
    <row r="271" s="17" customFormat="1" ht="18.75">
      <c r="C271" s="75"/>
    </row>
    <row r="272" s="17" customFormat="1" ht="18.75">
      <c r="C272" s="75"/>
    </row>
    <row r="273" s="17" customFormat="1" ht="18.75">
      <c r="C273" s="75"/>
    </row>
    <row r="274" s="17" customFormat="1" ht="18.75">
      <c r="C274" s="75"/>
    </row>
    <row r="275" s="17" customFormat="1" ht="18.75">
      <c r="C275" s="75"/>
    </row>
    <row r="276" s="17" customFormat="1" ht="18.75">
      <c r="C276" s="75"/>
    </row>
    <row r="277" s="17" customFormat="1" ht="18.75">
      <c r="C277" s="75"/>
    </row>
    <row r="278" s="17" customFormat="1" ht="18.75">
      <c r="C278" s="75"/>
    </row>
    <row r="279" s="17" customFormat="1" ht="18.75">
      <c r="C279" s="75"/>
    </row>
    <row r="280" s="17" customFormat="1" ht="18.75">
      <c r="C280" s="75"/>
    </row>
    <row r="281" s="17" customFormat="1" ht="18.75">
      <c r="C281" s="75"/>
    </row>
    <row r="282" s="17" customFormat="1" ht="18.75">
      <c r="C282" s="75"/>
    </row>
    <row r="283" s="17" customFormat="1" ht="18.75">
      <c r="C283" s="75"/>
    </row>
    <row r="284" s="17" customFormat="1" ht="18.75">
      <c r="C284" s="75"/>
    </row>
    <row r="285" s="17" customFormat="1" ht="18.75">
      <c r="C285" s="75"/>
    </row>
    <row r="286" s="17" customFormat="1" ht="18.75">
      <c r="C286" s="75"/>
    </row>
    <row r="287" s="17" customFormat="1" ht="18.75">
      <c r="C287" s="75"/>
    </row>
    <row r="288" s="17" customFormat="1" ht="18.75">
      <c r="C288" s="75"/>
    </row>
    <row r="289" s="17" customFormat="1" ht="18.75">
      <c r="C289" s="75"/>
    </row>
    <row r="290" s="17" customFormat="1" ht="18.75">
      <c r="C290" s="75"/>
    </row>
    <row r="291" s="17" customFormat="1" ht="18.75">
      <c r="C291" s="75"/>
    </row>
    <row r="292" s="17" customFormat="1" ht="18.75">
      <c r="C292" s="75"/>
    </row>
    <row r="293" s="17" customFormat="1" ht="18.75">
      <c r="C293" s="75"/>
    </row>
    <row r="294" s="17" customFormat="1" ht="18.75">
      <c r="C294" s="75"/>
    </row>
    <row r="295" s="17" customFormat="1" ht="18.75">
      <c r="C295" s="75"/>
    </row>
    <row r="296" s="17" customFormat="1" ht="18.75">
      <c r="C296" s="75"/>
    </row>
    <row r="297" s="17" customFormat="1" ht="18.75">
      <c r="C297" s="75"/>
    </row>
    <row r="298" s="17" customFormat="1" ht="18.75">
      <c r="C298" s="75"/>
    </row>
    <row r="299" s="17" customFormat="1" ht="18.75">
      <c r="C299" s="75"/>
    </row>
    <row r="300" s="17" customFormat="1" ht="18.75">
      <c r="C300" s="75"/>
    </row>
    <row r="301" s="17" customFormat="1" ht="18.75">
      <c r="C301" s="75"/>
    </row>
    <row r="302" s="17" customFormat="1" ht="18.75">
      <c r="C302" s="75"/>
    </row>
    <row r="303" s="17" customFormat="1" ht="18.75">
      <c r="C303" s="75"/>
    </row>
    <row r="304" s="17" customFormat="1" ht="18.75">
      <c r="C304" s="75"/>
    </row>
    <row r="305" s="17" customFormat="1" ht="18.75">
      <c r="C305" s="75"/>
    </row>
    <row r="306" s="17" customFormat="1" ht="18.75">
      <c r="C306" s="75"/>
    </row>
    <row r="307" s="17" customFormat="1" ht="18.75">
      <c r="C307" s="75"/>
    </row>
    <row r="308" s="17" customFormat="1" ht="18.75">
      <c r="C308" s="75"/>
    </row>
    <row r="309" s="17" customFormat="1" ht="18.75">
      <c r="C309" s="75"/>
    </row>
    <row r="310" s="17" customFormat="1" ht="18.75">
      <c r="C310" s="75"/>
    </row>
    <row r="311" s="17" customFormat="1" ht="18.75">
      <c r="C311" s="75"/>
    </row>
    <row r="312" s="17" customFormat="1" ht="18.75">
      <c r="C312" s="75"/>
    </row>
    <row r="313" s="17" customFormat="1" ht="18.75">
      <c r="C313" s="75"/>
    </row>
    <row r="314" s="17" customFormat="1" ht="18.75">
      <c r="C314" s="75"/>
    </row>
    <row r="315" s="17" customFormat="1" ht="18.75">
      <c r="C315" s="75"/>
    </row>
    <row r="316" s="17" customFormat="1" ht="18.75">
      <c r="C316" s="75"/>
    </row>
    <row r="317" s="17" customFormat="1" ht="18.75">
      <c r="C317" s="75"/>
    </row>
    <row r="318" s="17" customFormat="1" ht="18.75">
      <c r="C318" s="75"/>
    </row>
    <row r="319" s="17" customFormat="1" ht="18.75">
      <c r="C319" s="75"/>
    </row>
    <row r="320" s="17" customFormat="1" ht="18.75">
      <c r="C320" s="75"/>
    </row>
    <row r="321" s="17" customFormat="1" ht="18.75">
      <c r="C321" s="75"/>
    </row>
    <row r="322" s="17" customFormat="1" ht="18.75">
      <c r="C322" s="75"/>
    </row>
    <row r="323" s="17" customFormat="1" ht="18.75">
      <c r="C323" s="75"/>
    </row>
    <row r="324" s="17" customFormat="1" ht="18.75">
      <c r="C324" s="75"/>
    </row>
    <row r="325" s="17" customFormat="1" ht="18.75">
      <c r="C325" s="75"/>
    </row>
    <row r="326" s="17" customFormat="1" ht="18.75">
      <c r="C326" s="75"/>
    </row>
    <row r="327" s="17" customFormat="1" ht="18.75">
      <c r="C327" s="75"/>
    </row>
    <row r="328" s="17" customFormat="1" ht="18.75">
      <c r="C328" s="75"/>
    </row>
    <row r="329" s="17" customFormat="1" ht="18.75">
      <c r="C329" s="75"/>
    </row>
    <row r="330" s="17" customFormat="1" ht="18.75">
      <c r="C330" s="75"/>
    </row>
    <row r="331" s="17" customFormat="1" ht="18.75">
      <c r="C331" s="75"/>
    </row>
    <row r="332" s="17" customFormat="1" ht="18.75">
      <c r="C332" s="75"/>
    </row>
    <row r="333" s="17" customFormat="1" ht="18.75">
      <c r="C333" s="75"/>
    </row>
    <row r="334" s="17" customFormat="1" ht="18.75">
      <c r="C334" s="75"/>
    </row>
    <row r="335" s="17" customFormat="1" ht="18.75">
      <c r="C335" s="75"/>
    </row>
    <row r="336" s="17" customFormat="1" ht="18.75">
      <c r="C336" s="75"/>
    </row>
    <row r="337" s="17" customFormat="1" ht="18.75">
      <c r="C337" s="75"/>
    </row>
    <row r="338" s="17" customFormat="1" ht="18.75">
      <c r="C338" s="75"/>
    </row>
    <row r="339" s="17" customFormat="1" ht="18.75">
      <c r="C339" s="75"/>
    </row>
    <row r="340" s="17" customFormat="1" ht="18.75">
      <c r="C340" s="75"/>
    </row>
    <row r="341" s="17" customFormat="1" ht="18.75">
      <c r="C341" s="75"/>
    </row>
    <row r="342" s="17" customFormat="1" ht="18.75">
      <c r="C342" s="75"/>
    </row>
    <row r="343" s="17" customFormat="1" ht="18.75">
      <c r="C343" s="75"/>
    </row>
    <row r="344" s="17" customFormat="1" ht="18.75">
      <c r="C344" s="75"/>
    </row>
    <row r="345" s="17" customFormat="1" ht="18.75">
      <c r="C345" s="75"/>
    </row>
    <row r="346" s="17" customFormat="1" ht="18.75">
      <c r="C346" s="75"/>
    </row>
    <row r="347" s="17" customFormat="1" ht="18.75">
      <c r="C347" s="75"/>
    </row>
    <row r="348" s="17" customFormat="1" ht="18.75">
      <c r="C348" s="75"/>
    </row>
    <row r="349" s="17" customFormat="1" ht="18.75">
      <c r="C349" s="75"/>
    </row>
    <row r="350" s="17" customFormat="1" ht="18.75">
      <c r="C350" s="75"/>
    </row>
    <row r="351" s="17" customFormat="1" ht="18.75">
      <c r="C351" s="75"/>
    </row>
    <row r="352" s="17" customFormat="1" ht="18.75">
      <c r="C352" s="75"/>
    </row>
    <row r="353" s="17" customFormat="1" ht="18.75">
      <c r="C353" s="75"/>
    </row>
    <row r="354" s="17" customFormat="1" ht="18.75">
      <c r="C354" s="75"/>
    </row>
    <row r="355" s="17" customFormat="1" ht="18.75">
      <c r="C355" s="75"/>
    </row>
    <row r="356" s="17" customFormat="1" ht="18.75">
      <c r="C356" s="75"/>
    </row>
    <row r="357" s="17" customFormat="1" ht="18.75">
      <c r="C357" s="75"/>
    </row>
    <row r="358" s="17" customFormat="1" ht="18.75">
      <c r="C358" s="75"/>
    </row>
    <row r="359" s="17" customFormat="1" ht="18.75">
      <c r="C359" s="75"/>
    </row>
    <row r="360" s="17" customFormat="1" ht="18.75">
      <c r="C360" s="75"/>
    </row>
    <row r="361" s="17" customFormat="1" ht="18.75">
      <c r="C361" s="75"/>
    </row>
    <row r="362" s="17" customFormat="1" ht="18.75">
      <c r="C362" s="75"/>
    </row>
    <row r="363" s="17" customFormat="1" ht="18.75">
      <c r="C363" s="75"/>
    </row>
    <row r="364" s="17" customFormat="1" ht="18.75">
      <c r="C364" s="75"/>
    </row>
    <row r="365" s="17" customFormat="1" ht="18.75">
      <c r="C365" s="75"/>
    </row>
    <row r="366" s="17" customFormat="1" ht="18.75">
      <c r="C366" s="75"/>
    </row>
    <row r="367" s="17" customFormat="1" ht="18.75">
      <c r="C367" s="75"/>
    </row>
    <row r="368" s="17" customFormat="1" ht="18.75">
      <c r="C368" s="75"/>
    </row>
    <row r="369" s="17" customFormat="1" ht="18.75">
      <c r="C369" s="75"/>
    </row>
    <row r="370" s="17" customFormat="1" ht="18.75">
      <c r="C370" s="75"/>
    </row>
    <row r="371" s="17" customFormat="1" ht="18.75">
      <c r="C371" s="75"/>
    </row>
    <row r="372" s="17" customFormat="1" ht="18.75">
      <c r="C372" s="75"/>
    </row>
    <row r="373" s="17" customFormat="1" ht="18.75">
      <c r="C373" s="75"/>
    </row>
    <row r="374" s="17" customFormat="1" ht="18.75">
      <c r="C374" s="75"/>
    </row>
    <row r="375" s="17" customFormat="1" ht="18.75">
      <c r="C375" s="75"/>
    </row>
    <row r="376" s="17" customFormat="1" ht="18.75">
      <c r="C376" s="75"/>
    </row>
    <row r="377" s="17" customFormat="1" ht="18.75">
      <c r="C377" s="75"/>
    </row>
    <row r="378" s="17" customFormat="1" ht="18.75">
      <c r="C378" s="75"/>
    </row>
    <row r="379" s="17" customFormat="1" ht="18.75">
      <c r="C379" s="75"/>
    </row>
    <row r="380" s="17" customFormat="1" ht="18.75">
      <c r="C380" s="75"/>
    </row>
    <row r="381" s="17" customFormat="1" ht="18.75">
      <c r="C381" s="75"/>
    </row>
    <row r="382" s="17" customFormat="1" ht="18.75">
      <c r="C382" s="75"/>
    </row>
  </sheetData>
  <mergeCells count="4">
    <mergeCell ref="F1:H1"/>
    <mergeCell ref="A5:H6"/>
    <mergeCell ref="A225:B225"/>
    <mergeCell ref="E3:F3"/>
  </mergeCells>
  <printOptions/>
  <pageMargins left="0.984251968503937" right="0.7874015748031497" top="0.3937007874015748" bottom="0.1968503937007874" header="0.5118110236220472" footer="0.5118110236220472"/>
  <pageSetup horizontalDpi="300" verticalDpi="300" orientation="landscape" paperSize="9" r:id="rId1"/>
  <rowBreaks count="2" manualBreakCount="2">
    <brk id="91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user</cp:lastModifiedBy>
  <cp:lastPrinted>2006-07-20T08:00:25Z</cp:lastPrinted>
  <dcterms:created xsi:type="dcterms:W3CDTF">2004-11-28T14:17:07Z</dcterms:created>
  <dcterms:modified xsi:type="dcterms:W3CDTF">2006-07-20T08:02:04Z</dcterms:modified>
  <cp:category/>
  <cp:version/>
  <cp:contentType/>
  <cp:contentStatus/>
</cp:coreProperties>
</file>